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Estudos Pos Tech\Fase 1\trabalho Fase 1\"/>
    </mc:Choice>
  </mc:AlternateContent>
  <xr:revisionPtr revIDLastSave="0" documentId="8_{FDC1C297-EAFA-46D1-B310-C4BC17E028F2}" xr6:coauthVersionLast="47" xr6:coauthVersionMax="47" xr10:uidLastSave="{00000000-0000-0000-0000-000000000000}"/>
  <bookViews>
    <workbookView xWindow="-120" yWindow="-120" windowWidth="29040" windowHeight="15840" xr2:uid="{E160D5EB-932E-4B4A-A54F-95E1D1FF6F7A}"/>
  </bookViews>
  <sheets>
    <sheet name="Dados" sheetId="3" r:id="rId1"/>
    <sheet name="População" sheetId="7" r:id="rId2"/>
    <sheet name="Área" sheetId="8" r:id="rId3"/>
    <sheet name="Indicadores" sheetId="9" r:id="rId4"/>
    <sheet name="Países" sheetId="6" r:id="rId5"/>
    <sheet name="Importação" sheetId="1" r:id="rId6"/>
    <sheet name="Auxiliar" sheetId="4" r:id="rId7"/>
  </sheets>
  <definedNames>
    <definedName name="_xlnm._FilterDatabase" localSheetId="6" hidden="1">Auxiliar!$F$1:$F$267</definedName>
    <definedName name="paises">Tabela1[Local]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275" i="3" l="1"/>
  <c r="AN275" i="3" l="1"/>
  <c r="AM275" i="3"/>
  <c r="AD275" i="3"/>
  <c r="Z275" i="3" l="1"/>
  <c r="H18" i="6"/>
  <c r="H21" i="6" s="1"/>
  <c r="H20" i="6" l="1"/>
  <c r="F20" i="6" s="1"/>
  <c r="F21" i="6" s="1"/>
  <c r="H47" i="6"/>
  <c r="H43" i="6"/>
  <c r="H39" i="6"/>
  <c r="H35" i="6"/>
  <c r="H31" i="6"/>
  <c r="H27" i="6"/>
  <c r="H23" i="6"/>
  <c r="H48" i="6"/>
  <c r="H40" i="6"/>
  <c r="H32" i="6"/>
  <c r="H50" i="6"/>
  <c r="H46" i="6"/>
  <c r="H42" i="6"/>
  <c r="H38" i="6"/>
  <c r="H34" i="6"/>
  <c r="H30" i="6"/>
  <c r="H26" i="6"/>
  <c r="H22" i="6"/>
  <c r="H44" i="6"/>
  <c r="H36" i="6"/>
  <c r="H28" i="6"/>
  <c r="H24" i="6"/>
  <c r="H49" i="6"/>
  <c r="H45" i="6"/>
  <c r="H41" i="6"/>
  <c r="H37" i="6"/>
  <c r="H33" i="6"/>
  <c r="H29" i="6"/>
  <c r="H25" i="6"/>
  <c r="F22" i="6" l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B16" i="6" l="1"/>
  <c r="B32" i="6"/>
  <c r="B33" i="6"/>
  <c r="B20" i="6"/>
  <c r="B15" i="6"/>
  <c r="B21" i="6"/>
  <c r="B23" i="6"/>
  <c r="B26" i="6"/>
  <c r="B17" i="6"/>
  <c r="B22" i="6"/>
  <c r="B24" i="6"/>
  <c r="B19" i="6"/>
  <c r="B25" i="6"/>
  <c r="B31" i="6"/>
  <c r="B30" i="6"/>
  <c r="B28" i="6"/>
  <c r="B27" i="6"/>
  <c r="B29" i="6"/>
  <c r="B18" i="6"/>
  <c r="B34" i="6"/>
  <c r="C4" i="6" l="1"/>
  <c r="C13" i="6" l="1"/>
  <c r="G13" i="6" s="1"/>
  <c r="D13" i="6" s="1"/>
  <c r="C12" i="6"/>
  <c r="G12" i="6" s="1"/>
  <c r="D12" i="6" s="1"/>
  <c r="C7" i="6"/>
  <c r="E7" i="6" s="1"/>
  <c r="C8" i="6"/>
  <c r="C10" i="6"/>
  <c r="C20" i="6" l="1"/>
  <c r="E10" i="6"/>
  <c r="C11" i="6"/>
  <c r="E8" i="6"/>
  <c r="C9" i="6"/>
  <c r="C31" i="6" l="1"/>
  <c r="C22" i="6"/>
  <c r="C17" i="6"/>
  <c r="C33" i="6"/>
  <c r="C28" i="6"/>
  <c r="C25" i="6"/>
  <c r="C18" i="6"/>
  <c r="C34" i="6"/>
  <c r="C27" i="6"/>
  <c r="C24" i="6"/>
  <c r="C21" i="6"/>
  <c r="C26" i="6"/>
  <c r="C19" i="6"/>
  <c r="C16" i="6"/>
  <c r="C32" i="6"/>
  <c r="C29" i="6"/>
  <c r="C30" i="6"/>
  <c r="C23" i="6"/>
  <c r="C15" i="6"/>
  <c r="AU275" i="3"/>
  <c r="AT275" i="3"/>
  <c r="AR275" i="3"/>
  <c r="AQ275" i="3"/>
  <c r="AP275" i="3"/>
  <c r="AO275" i="3"/>
  <c r="AL275" i="3"/>
  <c r="AK275" i="3"/>
  <c r="AJ275" i="3"/>
  <c r="AI275" i="3"/>
  <c r="AH275" i="3"/>
  <c r="AG275" i="3"/>
  <c r="AF275" i="3"/>
  <c r="AE275" i="3"/>
  <c r="AC275" i="3"/>
  <c r="AB275" i="3"/>
  <c r="AA275" i="3"/>
  <c r="Y275" i="3"/>
  <c r="X275" i="3"/>
  <c r="W275" i="3"/>
  <c r="V275" i="3"/>
  <c r="U275" i="3"/>
  <c r="T275" i="3"/>
  <c r="S275" i="3"/>
  <c r="R275" i="3"/>
  <c r="BF275" i="3"/>
  <c r="M251" i="1" l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S303" i="1" l="1"/>
  <c r="V2" i="1" l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2" i="1"/>
  <c r="AE2" i="1" l="1" a="1"/>
  <c r="AE2" i="1" s="1"/>
  <c r="U1" i="1" l="1" a="1"/>
  <c r="U1" i="1" s="1"/>
  <c r="V1" i="1" s="1"/>
  <c r="V4" i="1" l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S272" i="1" l="1"/>
  <c r="S273" i="1"/>
  <c r="S269" i="1"/>
  <c r="S271" i="1"/>
  <c r="S73" i="1"/>
  <c r="S179" i="1"/>
  <c r="S270" i="1"/>
  <c r="S268" i="1"/>
  <c r="S262" i="1"/>
  <c r="S214" i="1"/>
  <c r="S170" i="1"/>
  <c r="S110" i="1"/>
  <c r="S58" i="1"/>
  <c r="S265" i="1"/>
  <c r="S249" i="1"/>
  <c r="S229" i="1"/>
  <c r="S213" i="1"/>
  <c r="S197" i="1"/>
  <c r="S177" i="1"/>
  <c r="S161" i="1"/>
  <c r="S145" i="1"/>
  <c r="S129" i="1"/>
  <c r="S97" i="1"/>
  <c r="S81" i="1"/>
  <c r="S57" i="1"/>
  <c r="S37" i="1"/>
  <c r="S21" i="1"/>
  <c r="S5" i="1"/>
  <c r="S222" i="1"/>
  <c r="S166" i="1"/>
  <c r="S102" i="1"/>
  <c r="S38" i="1"/>
  <c r="S256" i="1"/>
  <c r="S236" i="1"/>
  <c r="S220" i="1"/>
  <c r="S204" i="1"/>
  <c r="S188" i="1"/>
  <c r="S172" i="1"/>
  <c r="S152" i="1"/>
  <c r="S136" i="1"/>
  <c r="S116" i="1"/>
  <c r="S100" i="1"/>
  <c r="S80" i="1"/>
  <c r="S64" i="1"/>
  <c r="S48" i="1"/>
  <c r="S32" i="1"/>
  <c r="S16" i="1"/>
  <c r="S234" i="1"/>
  <c r="S186" i="1"/>
  <c r="S134" i="1"/>
  <c r="S74" i="1"/>
  <c r="S22" i="1"/>
  <c r="S2" i="1"/>
  <c r="S255" i="1"/>
  <c r="S239" i="1"/>
  <c r="S223" i="1"/>
  <c r="S207" i="1"/>
  <c r="S191" i="1"/>
  <c r="S171" i="1"/>
  <c r="S151" i="1"/>
  <c r="S127" i="1"/>
  <c r="S103" i="1"/>
  <c r="S83" i="1"/>
  <c r="S67" i="1"/>
  <c r="S51" i="1"/>
  <c r="S35" i="1"/>
  <c r="S15" i="1"/>
  <c r="S230" i="1"/>
  <c r="S208" i="1"/>
  <c r="S156" i="1"/>
  <c r="S104" i="1"/>
  <c r="S52" i="1"/>
  <c r="S242" i="1"/>
  <c r="S252" i="1"/>
  <c r="S227" i="1"/>
  <c r="S155" i="1"/>
  <c r="S115" i="1"/>
  <c r="S39" i="1"/>
  <c r="S254" i="1"/>
  <c r="S206" i="1"/>
  <c r="S162" i="1"/>
  <c r="S98" i="1"/>
  <c r="S46" i="1"/>
  <c r="S261" i="1"/>
  <c r="S241" i="1"/>
  <c r="S225" i="1"/>
  <c r="S209" i="1"/>
  <c r="S193" i="1"/>
  <c r="S173" i="1"/>
  <c r="S157" i="1"/>
  <c r="S141" i="1"/>
  <c r="S121" i="1"/>
  <c r="S93" i="1"/>
  <c r="S77" i="1"/>
  <c r="S53" i="1"/>
  <c r="S33" i="1"/>
  <c r="S17" i="1"/>
  <c r="S266" i="1"/>
  <c r="S210" i="1"/>
  <c r="S154" i="1"/>
  <c r="S90" i="1"/>
  <c r="S26" i="1"/>
  <c r="S248" i="1"/>
  <c r="S232" i="1"/>
  <c r="S216" i="1"/>
  <c r="S200" i="1"/>
  <c r="S184" i="1"/>
  <c r="S168" i="1"/>
  <c r="S148" i="1"/>
  <c r="S132" i="1"/>
  <c r="S112" i="1"/>
  <c r="S92" i="1"/>
  <c r="S76" i="1"/>
  <c r="S60" i="1"/>
  <c r="S44" i="1"/>
  <c r="S28" i="1"/>
  <c r="S8" i="1"/>
  <c r="S218" i="1"/>
  <c r="S174" i="1"/>
  <c r="S126" i="1"/>
  <c r="S54" i="1"/>
  <c r="S264" i="1"/>
  <c r="S267" i="1"/>
  <c r="S251" i="1"/>
  <c r="S235" i="1"/>
  <c r="S219" i="1"/>
  <c r="S203" i="1"/>
  <c r="S187" i="1"/>
  <c r="S163" i="1"/>
  <c r="S147" i="1"/>
  <c r="S123" i="1"/>
  <c r="S99" i="1"/>
  <c r="S79" i="1"/>
  <c r="S63" i="1"/>
  <c r="S47" i="1"/>
  <c r="S31" i="1"/>
  <c r="S11" i="1"/>
  <c r="S226" i="1"/>
  <c r="S138" i="1"/>
  <c r="S253" i="1"/>
  <c r="S217" i="1"/>
  <c r="S181" i="1"/>
  <c r="S133" i="1"/>
  <c r="S85" i="1"/>
  <c r="S41" i="1"/>
  <c r="S25" i="1"/>
  <c r="S178" i="1"/>
  <c r="S6" i="1"/>
  <c r="S224" i="1"/>
  <c r="S192" i="1"/>
  <c r="S140" i="1"/>
  <c r="S84" i="1"/>
  <c r="S36" i="1"/>
  <c r="S146" i="1"/>
  <c r="S30" i="1"/>
  <c r="S259" i="1"/>
  <c r="S195" i="1"/>
  <c r="S139" i="1"/>
  <c r="S71" i="1"/>
  <c r="S238" i="1"/>
  <c r="S190" i="1"/>
  <c r="S150" i="1"/>
  <c r="S82" i="1"/>
  <c r="S34" i="1"/>
  <c r="S257" i="1"/>
  <c r="S237" i="1"/>
  <c r="S221" i="1"/>
  <c r="S205" i="1"/>
  <c r="S185" i="1"/>
  <c r="S169" i="1"/>
  <c r="S153" i="1"/>
  <c r="S137" i="1"/>
  <c r="S117" i="1"/>
  <c r="S89" i="1"/>
  <c r="S69" i="1"/>
  <c r="S49" i="1"/>
  <c r="S29" i="1"/>
  <c r="S13" i="1"/>
  <c r="S250" i="1"/>
  <c r="S198" i="1"/>
  <c r="S142" i="1"/>
  <c r="S62" i="1"/>
  <c r="S10" i="1"/>
  <c r="S244" i="1"/>
  <c r="S228" i="1"/>
  <c r="S212" i="1"/>
  <c r="S196" i="1"/>
  <c r="S180" i="1"/>
  <c r="S160" i="1"/>
  <c r="S144" i="1"/>
  <c r="S128" i="1"/>
  <c r="S108" i="1"/>
  <c r="S88" i="1"/>
  <c r="S72" i="1"/>
  <c r="S56" i="1"/>
  <c r="S40" i="1"/>
  <c r="S24" i="1"/>
  <c r="S258" i="1"/>
  <c r="S202" i="1"/>
  <c r="S158" i="1"/>
  <c r="S94" i="1"/>
  <c r="S42" i="1"/>
  <c r="S260" i="1"/>
  <c r="S263" i="1"/>
  <c r="S247" i="1"/>
  <c r="S231" i="1"/>
  <c r="S215" i="1"/>
  <c r="S199" i="1"/>
  <c r="S183" i="1"/>
  <c r="S159" i="1"/>
  <c r="S143" i="1"/>
  <c r="S119" i="1"/>
  <c r="S95" i="1"/>
  <c r="S75" i="1"/>
  <c r="S59" i="1"/>
  <c r="S43" i="1"/>
  <c r="S27" i="1"/>
  <c r="S7" i="1"/>
  <c r="S182" i="1"/>
  <c r="S66" i="1"/>
  <c r="S18" i="1"/>
  <c r="S233" i="1"/>
  <c r="S201" i="1"/>
  <c r="S165" i="1"/>
  <c r="S149" i="1"/>
  <c r="S101" i="1"/>
  <c r="S65" i="1"/>
  <c r="S9" i="1"/>
  <c r="S130" i="1"/>
  <c r="S50" i="1"/>
  <c r="S240" i="1"/>
  <c r="S176" i="1"/>
  <c r="S124" i="1"/>
  <c r="S68" i="1"/>
  <c r="S20" i="1"/>
  <c r="S194" i="1"/>
  <c r="S78" i="1"/>
  <c r="S243" i="1"/>
  <c r="S211" i="1"/>
  <c r="S175" i="1"/>
  <c r="S87" i="1"/>
  <c r="S55" i="1"/>
  <c r="S23" i="1"/>
  <c r="S246" i="1"/>
  <c r="S106" i="1"/>
  <c r="S245" i="1"/>
  <c r="S109" i="1"/>
  <c r="S164" i="1"/>
  <c r="S3" i="1"/>
  <c r="S107" i="1"/>
  <c r="S122" i="1"/>
  <c r="S86" i="1"/>
  <c r="S189" i="1"/>
  <c r="S105" i="1"/>
  <c r="S120" i="1"/>
  <c r="S167" i="1"/>
  <c r="S118" i="1"/>
  <c r="S70" i="1"/>
  <c r="S125" i="1"/>
  <c r="S61" i="1"/>
  <c r="S96" i="1"/>
  <c r="S135" i="1"/>
  <c r="S91" i="1"/>
  <c r="S114" i="1"/>
  <c r="S14" i="1"/>
  <c r="S113" i="1"/>
  <c r="S45" i="1"/>
  <c r="S12" i="1"/>
  <c r="S131" i="1"/>
  <c r="S19" i="1"/>
  <c r="S4" i="1"/>
  <c r="S111" i="1"/>
  <c r="M213" i="1"/>
  <c r="M214" i="1"/>
  <c r="M215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tc={1FA4266D-9763-4DEE-9037-D340609384E1}</author>
    <author>tc={F4F0E143-4543-497D-8879-6C3B8076FBCB}</author>
    <author>tc={ECE75F13-7CC1-4598-BC16-561BF1D65537}</author>
    <author>tc={19FF3644-6A7E-4CAB-BA84-D1BEDD5D4884}</author>
    <author>tc={90F2F46A-5DB3-4C5B-B562-4728C2F81244}</author>
    <author>tc={52BCC029-B50F-4560-9067-6D8E875894DC}</author>
    <author>tc={A454F5FF-C965-42DF-A7BF-1D37FEB285D3}</author>
    <author>tc={F4B10BC2-5AD9-4433-AF8D-025803B65F9F}</author>
    <author>tc={B75F6E9E-BA8B-4691-8C05-19A63C2552F5}</author>
    <author>tc={E508A7B3-AC8B-43EB-BD8D-845FF673D607}</author>
    <author>tc={1BFE9BA5-0A73-4D5D-AE3D-EAAE9CF78971}</author>
    <author>tc={E7CDFAA7-8BF7-40D8-AEEA-0C60C6757857}</author>
    <author>tc={A689D058-B1F3-468B-9570-A58F6FA4B296}</author>
    <author>tc={A4B3690A-2AF4-4A2E-B308-C14E8828EF17}</author>
    <author>tc={2F015624-91CB-4CC2-A314-133DB226C016}</author>
    <author>tc={A94A06EC-8F03-41E4-915A-004C7A593BB2}</author>
    <author>tc={99102580-2EBA-4EE5-B98C-6F2362BE1AF3}</author>
    <author>tc={A4AB5004-3B14-4302-B834-5A9295640444}</author>
    <author>tc={DCC64C0F-D64E-4FD9-8C84-8E7E55610891}</author>
    <author>tc={BCA7BC6E-0691-443D-B923-E3603D4032DF}</author>
    <author>tc={47E5EFE3-6BF9-4CB4-9A6D-127AA3D6FE21}</author>
    <author>tc={A77EA2AA-403B-4718-BECC-65B630242222}</author>
    <author>tc={B752EEC0-7890-411A-B333-35E3EE0EC272}</author>
    <author>tc={EE67A2FA-9BC8-40FB-A2D5-9F09ACEFF806}</author>
    <author>tc={29B9FD70-3B1D-4733-9EDB-7AFFF8D23CAD}</author>
    <author>tc={FA0420CF-8D21-4143-843B-07F19BFD1388}</author>
    <author>tc={D5A8CAC7-9322-44EE-AD57-94FB209BF402}</author>
    <author>tc={46E9C5D8-0264-44B2-98FA-E2DC5288824F}</author>
    <author>tc={BA415C55-F02D-40CB-9D18-A771A4AFE5E6}</author>
    <author>tc={B38261AE-77EB-45FA-809E-CEB40D910E59}</author>
    <author>tc={41B10E32-FFD4-4127-A7AC-306A5FEDD96C}</author>
    <author>tc={254812D0-8CA4-489D-8AA9-5D43E682DEE6}</author>
    <author>tc={3CA2539A-373D-4F67-98A2-A822578EDD42}</author>
    <author>tc={59A1E566-4A79-47F2-9C83-C5C2745CD31D}</author>
    <author>tc={80605AB3-0D62-4337-8CAD-1BA5BBCE651F}</author>
  </authors>
  <commentList>
    <comment ref="H2" authorId="0" shapeId="0" xr:uid="{1FA4266D-9763-4DEE-9037-D340609384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I2" authorId="1" shapeId="0" xr:uid="{F4F0E143-4543-497D-8879-6C3B8076F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R2" authorId="2" shapeId="0" xr:uid="{ECE75F13-7CC1-4598-BC16-561BF1D655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APEC - Cooperação Econômica da Ásia e do Pacífico</t>
      </text>
    </comment>
    <comment ref="S2" authorId="3" shapeId="0" xr:uid="{19FF3644-6A7E-4CAB-BA84-D1BEDD5D48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ASEAN - Associação de Nacões do Sudeste Asiático</t>
      </text>
    </comment>
    <comment ref="T2" authorId="4" shapeId="0" xr:uid="{90F2F46A-5DB3-4C5B-B562-4728C2F812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BRICS - Bloco econômico formado por Brasil, Rússia, Índia, China e África do Sul</t>
      </text>
    </comment>
    <comment ref="U2" authorId="5" shapeId="0" xr:uid="{52BCC029-B50F-4560-9067-6D8E875894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CAN - Comunidade Andina de Nações</t>
      </text>
    </comment>
    <comment ref="V2" authorId="6" shapeId="0" xr:uid="{A454F5FF-C965-42DF-A7BF-1D37FEB285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CAO - Comunidade da África Oriental</t>
      </text>
    </comment>
    <comment ref="W2" authorId="7" shapeId="0" xr:uid="{F4B10BC2-5AD9-4433-AF8D-025803B65F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CARICOM - Comunidade do Caribe</t>
      </text>
    </comment>
    <comment ref="X2" authorId="8" shapeId="0" xr:uid="{B75F6E9E-BA8B-4691-8C05-19A63C2552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CEI - Comunidade de Estados Independentes</t>
      </text>
    </comment>
    <comment ref="Y2" authorId="9" shapeId="0" xr:uid="{E508A7B3-AC8B-43EB-BD8D-845FF673D6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CEMAC - Comunidade Econômica e Monetária da África Central</t>
      </text>
    </comment>
    <comment ref="Z2" authorId="10" shapeId="0" xr:uid="{1BFE9BA5-0A73-4D5D-AE3D-EAAE9CF789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COI Comitê Olímpico Internacional</t>
      </text>
    </comment>
    <comment ref="AA2" authorId="11" shapeId="0" xr:uid="{E7CDFAA7-8BF7-40D8-AEEA-0C60C67578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Comunidade Britânica</t>
      </text>
    </comment>
    <comment ref="AB2" authorId="12" shapeId="0" xr:uid="{A689D058-B1F3-468B-9570-A58F6FA4B2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EFTA - Associação Europeia de Livre Comércio</t>
      </text>
    </comment>
    <comment ref="AC2" authorId="13" shapeId="0" xr:uid="{A4B3690A-2AF4-4A2E-B308-C14E8828EF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Ex- membro da extinta URSS - União das Repúblicas Socialistas Soviéticas</t>
      </text>
    </comment>
    <comment ref="AD2" authorId="14" shapeId="0" xr:uid="{2F015624-91CB-4CC2-A314-133DB226C0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FIFA Federação Internacional de Fubebol Associado</t>
      </text>
    </comment>
    <comment ref="AE2" authorId="15" shapeId="0" xr:uid="{A94A06EC-8F03-41E4-915A-004C7A593B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G20 - Grupo dos vinte</t>
      </text>
    </comment>
    <comment ref="AF2" authorId="16" shapeId="0" xr:uid="{99102580-2EBA-4EE5-B98C-6F2362BE1A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G7 - Grupo dos sete</t>
      </text>
    </comment>
    <comment ref="AG2" authorId="17" shapeId="0" xr:uid="{A4AB5004-3B14-4302-B834-5A9295640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IGAD - Autoridade intergovernamental para o Desenvolvimento</t>
      </text>
    </comment>
    <comment ref="AH2" authorId="18" shapeId="0" xr:uid="{DCC64C0F-D64E-4FD9-8C84-8E7E55610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MCCA - Mercado Comum Centro Americano</t>
      </text>
    </comment>
    <comment ref="AI2" authorId="19" shapeId="0" xr:uid="{BCA7BC6E-0691-443D-B923-E3603D4032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Mercosul - Mercado Comum do Sul</t>
      </text>
    </comment>
    <comment ref="AJ2" authorId="20" shapeId="0" xr:uid="{47E5EFE3-6BF9-4CB4-9A6D-127AA3D6FE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NAFTA - Tratado Norte Americano de Livre Comércio</t>
      </text>
    </comment>
    <comment ref="AK2" authorId="21" shapeId="0" xr:uid="{A77EA2AA-403B-4718-BECC-65B630242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OCDE - Organização para a Cooperação e Desenvolvimento Econômico</t>
      </text>
    </comment>
    <comment ref="AL2" authorId="22" shapeId="0" xr:uid="{B752EEC0-7890-411A-B333-35E3EE0EC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OEA - Organização dos Estados Americanos</t>
      </text>
    </comment>
    <comment ref="AM2" authorId="23" shapeId="0" xr:uid="{EE67A2FA-9BC8-40FB-A2D5-9F09ACEFF8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OMC - Organização Mundial do Comércio</t>
      </text>
    </comment>
    <comment ref="AN2" authorId="24" shapeId="0" xr:uid="{29B9FD70-3B1D-4733-9EDB-7AFFF8D23CA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ONU Organização das Nações Unidas</t>
      </text>
    </comment>
    <comment ref="AO2" authorId="25" shapeId="0" xr:uid="{FA0420CF-8D21-4143-843B-07F19BFD13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OPEP - Organização dos Países Exportadores de Petróleo</t>
      </text>
    </comment>
    <comment ref="AP2" authorId="26" shapeId="0" xr:uid="{D5A8CAC7-9322-44EE-AD57-94FB209BF4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OTAN - Organização do Tratado do Atlântico Norte</t>
      </text>
    </comment>
    <comment ref="AQ2" authorId="27" shapeId="0" xr:uid="{46E9C5D8-0264-44B2-98FA-E2DC52888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SAARC - Associação Sul-Asiática para a Cooperação Regional</t>
      </text>
    </comment>
    <comment ref="AR2" authorId="28" shapeId="0" xr:uid="{BA415C55-F02D-40CB-9D18-A771A4AFE5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SADC - Comunidade de Desenvolvimento da África Austral</t>
      </text>
    </comment>
    <comment ref="AT2" authorId="29" shapeId="0" xr:uid="{B38261AE-77EB-45FA-809E-CEB40D910E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UEMOA - União Econômica e Monetária do Oeste Africano</t>
      </text>
    </comment>
    <comment ref="AU2" authorId="30" shapeId="0" xr:uid="{41B10E32-FFD4-4127-A7AC-306A5FEDD96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UMA - União do Magrebe Árabe</t>
      </text>
    </comment>
    <comment ref="AV2" authorId="31" shapeId="0" xr:uid="{254812D0-8CA4-489D-8AA9-5D43E682DE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Zona do Euro - países que usam o euro como moeda oficial</t>
      </text>
    </comment>
    <comment ref="AW2" authorId="32" shapeId="0" xr:uid="{3CA2539A-373D-4F67-98A2-A822578EDD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Território autônomo vinculado a outro estado soberano.</t>
      </text>
    </comment>
    <comment ref="AX2" authorId="33" shapeId="0" xr:uid="{59A1E566-4A79-47F2-9C83-C5C2745CD3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Tipo de autonomia desfrutada pelo território</t>
      </text>
    </comment>
    <comment ref="AY2" authorId="34" shapeId="0" xr:uid="{80605AB3-0D62-4337-8CAD-1BA5BBCE65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classificação do Banco Mundial.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<sst xmlns="http://schemas.openxmlformats.org/spreadsheetml/2006/main" count="4777" uniqueCount="2076">
  <si>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</si>
  <si>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</si>
  <si>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</si>
  <si>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</si>
  <si>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</si>
  <si>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</si>
  <si>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</si>
  <si>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</si>
  <si>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</si>
  <si>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</si>
  <si>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</si>
  <si>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</si>
  <si>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</si>
  <si>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</si>
  <si>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</si>
  <si>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</si>
  <si>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S. Korea</t>
  </si>
  <si>
    <t>Israel</t>
  </si>
  <si>
    <t>Russia</t>
  </si>
  <si>
    <t>Sweden</t>
  </si>
  <si>
    <t>Ireland</t>
  </si>
  <si>
    <t>Australia</t>
  </si>
  <si>
    <t>Norway</t>
  </si>
  <si>
    <t>India</t>
  </si>
  <si>
    <t>Chile</t>
  </si>
  <si>
    <t>Denmark</t>
  </si>
  <si>
    <t>Czechia</t>
  </si>
  <si>
    <t>Poland</t>
  </si>
  <si>
    <t>Romania</t>
  </si>
  <si>
    <t>Japan</t>
  </si>
  <si>
    <t>Ecuador</t>
  </si>
  <si>
    <t>Peru</t>
  </si>
  <si>
    <t>Pakistan</t>
  </si>
  <si>
    <t>Malaysia</t>
  </si>
  <si>
    <t>Philippines</t>
  </si>
  <si>
    <t>Luxembourg</t>
  </si>
  <si>
    <t>Indonesia</t>
  </si>
  <si>
    <t>Saudi Arabia</t>
  </si>
  <si>
    <t>Mexico</t>
  </si>
  <si>
    <t>Serbia</t>
  </si>
  <si>
    <t>UAE</t>
  </si>
  <si>
    <t>Panama</t>
  </si>
  <si>
    <t>Finland</t>
  </si>
  <si>
    <t>Thailand</t>
  </si>
  <si>
    <t>Qatar</t>
  </si>
  <si>
    <t>Dominican Republic</t>
  </si>
  <si>
    <t>Colombia</t>
  </si>
  <si>
    <t>Greece</t>
  </si>
  <si>
    <t>South Africa</t>
  </si>
  <si>
    <t>Argentina</t>
  </si>
  <si>
    <t>Ukraine</t>
  </si>
  <si>
    <t>Singapore</t>
  </si>
  <si>
    <t>Iceland</t>
  </si>
  <si>
    <t>Algeria</t>
  </si>
  <si>
    <t>Egypt</t>
  </si>
  <si>
    <t>Croatia</t>
  </si>
  <si>
    <t>Morocco</t>
  </si>
  <si>
    <t>New Zealand</t>
  </si>
  <si>
    <t>Iraq</t>
  </si>
  <si>
    <t>Estonia</t>
  </si>
  <si>
    <t>Moldova</t>
  </si>
  <si>
    <t>Slovenia</t>
  </si>
  <si>
    <t>Belarus</t>
  </si>
  <si>
    <t>Hong Kong</t>
  </si>
  <si>
    <t>Lithuania</t>
  </si>
  <si>
    <t>Hungary</t>
  </si>
  <si>
    <t>Armenia</t>
  </si>
  <si>
    <t>Kuwait</t>
  </si>
  <si>
    <t>Bahrain</t>
  </si>
  <si>
    <t>Azerbaijan</t>
  </si>
  <si>
    <t>Bosnia and Herzegovina</t>
  </si>
  <si>
    <t>Cameroon</t>
  </si>
  <si>
    <t>Kazakhstan</t>
  </si>
  <si>
    <t>Slovakia</t>
  </si>
  <si>
    <t>Tunisia</t>
  </si>
  <si>
    <t>North Macedonia</t>
  </si>
  <si>
    <t>Bulgaria</t>
  </si>
  <si>
    <t>Latvia</t>
  </si>
  <si>
    <t>Lebanon</t>
  </si>
  <si>
    <t>Andorra</t>
  </si>
  <si>
    <t>Uzbekistan</t>
  </si>
  <si>
    <t>Cyprus</t>
  </si>
  <si>
    <t>Costa Rica</t>
  </si>
  <si>
    <t>Cuba</t>
  </si>
  <si>
    <t>Uruguay</t>
  </si>
  <si>
    <t>Afghanistan</t>
  </si>
  <si>
    <t>Oman</t>
  </si>
  <si>
    <t>Burkina Faso</t>
  </si>
  <si>
    <t>Albania</t>
  </si>
  <si>
    <t>Ivory Coast</t>
  </si>
  <si>
    <t>Taiwan</t>
  </si>
  <si>
    <t>Jordan</t>
  </si>
  <si>
    <t>Niger</t>
  </si>
  <si>
    <t>Ghana</t>
  </si>
  <si>
    <t>Honduras</t>
  </si>
  <si>
    <t>San Marino</t>
  </si>
  <si>
    <t>Malta</t>
  </si>
  <si>
    <t>Nigeria</t>
  </si>
  <si>
    <t>Mauritius</t>
  </si>
  <si>
    <t>Kyrgyzstan</t>
  </si>
  <si>
    <t>Palestine</t>
  </si>
  <si>
    <t>Vietnam</t>
  </si>
  <si>
    <t>Montenegro</t>
  </si>
  <si>
    <t>Senegal</t>
  </si>
  <si>
    <t>Bangladesh</t>
  </si>
  <si>
    <t>Georgia</t>
  </si>
  <si>
    <t>Bolivia</t>
  </si>
  <si>
    <t>Sri Lanka</t>
  </si>
  <si>
    <t>Mayotte</t>
  </si>
  <si>
    <t>Faeroe Islands</t>
  </si>
  <si>
    <t>DRC</t>
  </si>
  <si>
    <t>Kenya</t>
  </si>
  <si>
    <t>Venezuela</t>
  </si>
  <si>
    <t>Guinea</t>
  </si>
  <si>
    <t>Isle of Man</t>
  </si>
  <si>
    <t>Martinique</t>
  </si>
  <si>
    <t>Guadeloupe</t>
  </si>
  <si>
    <t>Brunei</t>
  </si>
  <si>
    <t>Djibouti</t>
  </si>
  <si>
    <t>Gibraltar</t>
  </si>
  <si>
    <t>Paraguay</t>
  </si>
  <si>
    <t>Cambodia</t>
  </si>
  <si>
    <t>Rwanda</t>
  </si>
  <si>
    <t>Trinidad and Tobago</t>
  </si>
  <si>
    <t>El Salvador</t>
  </si>
  <si>
    <t>Madagascar</t>
  </si>
  <si>
    <t>Guatemala</t>
  </si>
  <si>
    <t>French Guiana</t>
  </si>
  <si>
    <t>Monaco</t>
  </si>
  <si>
    <t>Liechtenstein</t>
  </si>
  <si>
    <t>Aruba</t>
  </si>
  <si>
    <t>Togo</t>
  </si>
  <si>
    <t>Jamaica</t>
  </si>
  <si>
    <t>Barbados</t>
  </si>
  <si>
    <t>Mali</t>
  </si>
  <si>
    <t>Ethiopia</t>
  </si>
  <si>
    <t>Uganda</t>
  </si>
  <si>
    <t>French Polynesia</t>
  </si>
  <si>
    <t>Congo</t>
  </si>
  <si>
    <t>Cayman Islands</t>
  </si>
  <si>
    <t>Macao</t>
  </si>
  <si>
    <t>Bahamas</t>
  </si>
  <si>
    <t>Bermuda</t>
  </si>
  <si>
    <t>Zambia</t>
  </si>
  <si>
    <t>Guyana</t>
  </si>
  <si>
    <t>Gabon</t>
  </si>
  <si>
    <t>Eritrea</t>
  </si>
  <si>
    <t>Guinea-Bissau</t>
  </si>
  <si>
    <t>Liberia</t>
  </si>
  <si>
    <t>Haiti</t>
  </si>
  <si>
    <t>Benin</t>
  </si>
  <si>
    <t>Tanzania</t>
  </si>
  <si>
    <t>Myanmar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</si>
  <si>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</si>
  <si>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</si>
  <si>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</si>
  <si>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</si>
  <si>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</si>
  <si>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</si>
  <si>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</si>
  <si>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</si>
  <si>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Mongolia</t>
  </si>
  <si>
    <t>Namibia</t>
  </si>
  <si>
    <t>Dominica</t>
  </si>
  <si>
    <t>Fiji</t>
  </si>
  <si>
    <t>Laos</t>
  </si>
  <si>
    <t>Sudan</t>
  </si>
  <si>
    <t>Curaçao</t>
  </si>
  <si>
    <t>Saint Lucia</t>
  </si>
  <si>
    <t>Somalia</t>
  </si>
  <si>
    <t>Grenada</t>
  </si>
  <si>
    <t>Eswatini</t>
  </si>
  <si>
    <t>Zimbabwe</t>
  </si>
  <si>
    <t>Greenland</t>
  </si>
  <si>
    <t>Saint Kitts and Nevis</t>
  </si>
  <si>
    <t>Seychelles</t>
  </si>
  <si>
    <t>Suriname</t>
  </si>
  <si>
    <t>Chad</t>
  </si>
  <si>
    <t>Nepal</t>
  </si>
  <si>
    <t>Montserrat</t>
  </si>
  <si>
    <t>Belize</t>
  </si>
  <si>
    <t>Malawi</t>
  </si>
  <si>
    <t>Turks and Caicos</t>
  </si>
  <si>
    <t>CAR</t>
  </si>
  <si>
    <t>Vatican City</t>
  </si>
  <si>
    <t>St. Vincent Grenadines</t>
  </si>
  <si>
    <t>Cabo Verde</t>
  </si>
  <si>
    <t>Sierra Leone</t>
  </si>
  <si>
    <t>Botswana</t>
  </si>
  <si>
    <t>Mauritania</t>
  </si>
  <si>
    <t>Nicaragua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</si>
  <si>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</si>
  <si>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</si>
  <si>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</si>
  <si>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</si>
  <si>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</si>
  <si>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</si>
  <si>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</si>
  <si>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</si>
  <si>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Papua New Guinea</t>
  </si>
  <si>
    <t>South Sudan</t>
  </si>
  <si>
    <t>Saint Pierre Miquelon</t>
  </si>
  <si>
    <t>Timor-Leste</t>
  </si>
  <si>
    <t>População</t>
  </si>
  <si>
    <t>Brasil</t>
  </si>
  <si>
    <t>Açores</t>
  </si>
  <si>
    <t>Acrotiri e Deceleia</t>
  </si>
  <si>
    <t>Afeganistão</t>
  </si>
  <si>
    <t>África do Sul</t>
  </si>
  <si>
    <t>Albânia</t>
  </si>
  <si>
    <t>Alemanha</t>
  </si>
  <si>
    <t>Anguila</t>
  </si>
  <si>
    <t>Antártida</t>
  </si>
  <si>
    <t>Antígua e Barbuda</t>
  </si>
  <si>
    <t>Arábia Saudita</t>
  </si>
  <si>
    <t>Argélia</t>
  </si>
  <si>
    <t>Armênia</t>
  </si>
  <si>
    <t>Austrália</t>
  </si>
  <si>
    <t>Áustria</t>
  </si>
  <si>
    <t>Azerbaijão</t>
  </si>
  <si>
    <t>Barém</t>
  </si>
  <si>
    <t>Bélgica</t>
  </si>
  <si>
    <t>Benim</t>
  </si>
  <si>
    <t>Bermudas</t>
  </si>
  <si>
    <t>Bielorrússia</t>
  </si>
  <si>
    <t>Bolívia</t>
  </si>
  <si>
    <t>Bósnia e Herzegovina</t>
  </si>
  <si>
    <t>Botsuana</t>
  </si>
  <si>
    <t>Bulgária</t>
  </si>
  <si>
    <t>Burquina Faso</t>
  </si>
  <si>
    <t>Butão</t>
  </si>
  <si>
    <t>Camarões</t>
  </si>
  <si>
    <t>Camboja</t>
  </si>
  <si>
    <t>Canadá</t>
  </si>
  <si>
    <t>Canárias</t>
  </si>
  <si>
    <t>Catar</t>
  </si>
  <si>
    <t>Cazaquistão</t>
  </si>
  <si>
    <t>Chade</t>
  </si>
  <si>
    <t>Chipre</t>
  </si>
  <si>
    <t>Colômbia</t>
  </si>
  <si>
    <t>Comores</t>
  </si>
  <si>
    <t>Coreia do Norte</t>
  </si>
  <si>
    <t>Coreia do Sul</t>
  </si>
  <si>
    <t>Costa do Marfim</t>
  </si>
  <si>
    <t>Croácia</t>
  </si>
  <si>
    <t>Dinamarca</t>
  </si>
  <si>
    <t>Djibuti</t>
  </si>
  <si>
    <t>Domínica</t>
  </si>
  <si>
    <t>Egito</t>
  </si>
  <si>
    <t>Emirados Árabes Unidos</t>
  </si>
  <si>
    <t>Equador</t>
  </si>
  <si>
    <t>Eritreia</t>
  </si>
  <si>
    <t>Escócia</t>
  </si>
  <si>
    <t>Eslováquia</t>
  </si>
  <si>
    <t>Eslovênia</t>
  </si>
  <si>
    <t>Espanha</t>
  </si>
  <si>
    <t>Estados Unidos</t>
  </si>
  <si>
    <t>Estônia</t>
  </si>
  <si>
    <t>Etiópia</t>
  </si>
  <si>
    <t>Faroé</t>
  </si>
  <si>
    <t>Filipinas</t>
  </si>
  <si>
    <t>Finlândia</t>
  </si>
  <si>
    <t>França</t>
  </si>
  <si>
    <t>Gabão</t>
  </si>
  <si>
    <t>Gâmbia</t>
  </si>
  <si>
    <t>Gana</t>
  </si>
  <si>
    <t>Geórgia</t>
  </si>
  <si>
    <t>Geórgia do Sul e Sandwich do Sul</t>
  </si>
  <si>
    <t>Granada</t>
  </si>
  <si>
    <t>Grécia</t>
  </si>
  <si>
    <t>Groenlândia</t>
  </si>
  <si>
    <t>Guadalupe</t>
  </si>
  <si>
    <t>Guam</t>
  </si>
  <si>
    <t>Guernsey</t>
  </si>
  <si>
    <t>Guiana</t>
  </si>
  <si>
    <t>Guiana Francesa</t>
  </si>
  <si>
    <t>Guiné</t>
  </si>
  <si>
    <t>Guiné Bissau</t>
  </si>
  <si>
    <t>Guiné Equatorial</t>
  </si>
  <si>
    <t>Holanda</t>
  </si>
  <si>
    <t>Hungria</t>
  </si>
  <si>
    <t>Iêmen</t>
  </si>
  <si>
    <t>Ilha Bouvet</t>
  </si>
  <si>
    <t>Ilha da Madeira</t>
  </si>
  <si>
    <t>Ilha de Clipperton</t>
  </si>
  <si>
    <t>Ilha de Man</t>
  </si>
  <si>
    <t>Ilha de Navassa</t>
  </si>
  <si>
    <t>Ilha do Natal</t>
  </si>
  <si>
    <t>Ilha Jan Mayen</t>
  </si>
  <si>
    <t>Ilha Norfolk</t>
  </si>
  <si>
    <t>Ilha Wake</t>
  </si>
  <si>
    <t>Ilhas Ashmore e Cartier</t>
  </si>
  <si>
    <t>Ilhas Caimão</t>
  </si>
  <si>
    <t>Ilhas Cocos</t>
  </si>
  <si>
    <t>Ilhas Cook</t>
  </si>
  <si>
    <t>Ilhas do mar de coral</t>
  </si>
  <si>
    <t>Ilhas Falkland</t>
  </si>
  <si>
    <t>Ilhas Heard e McDonald</t>
  </si>
  <si>
    <t>Ilhas Marshall</t>
  </si>
  <si>
    <t>Ilhas Paracel</t>
  </si>
  <si>
    <t>Ilhas Pitcairn</t>
  </si>
  <si>
    <t>Ilhas Salomão</t>
  </si>
  <si>
    <t>Ilhas Spratly</t>
  </si>
  <si>
    <t>Ilhas Turcas e Caicos</t>
  </si>
  <si>
    <t>Ilhas Virgens Americanas</t>
  </si>
  <si>
    <t>Ilhas Virgens Britânicas</t>
  </si>
  <si>
    <t>Índia</t>
  </si>
  <si>
    <t>Indonésia</t>
  </si>
  <si>
    <t>Inglaterra</t>
  </si>
  <si>
    <t>Irã</t>
  </si>
  <si>
    <t>Iraque</t>
  </si>
  <si>
    <t>Irlanda</t>
  </si>
  <si>
    <t>Irlanda do norte</t>
  </si>
  <si>
    <t>Islândia</t>
  </si>
  <si>
    <t>Itália</t>
  </si>
  <si>
    <t>Japão</t>
  </si>
  <si>
    <t>Jersey</t>
  </si>
  <si>
    <t>Jordânia</t>
  </si>
  <si>
    <t>Kosovo</t>
  </si>
  <si>
    <t>Lesoto</t>
  </si>
  <si>
    <t>Letônia</t>
  </si>
  <si>
    <t>Líbano</t>
  </si>
  <si>
    <t>Libéria</t>
  </si>
  <si>
    <t>Líbia</t>
  </si>
  <si>
    <t>Lituânia</t>
  </si>
  <si>
    <t>Luxemburgo</t>
  </si>
  <si>
    <t>Macau</t>
  </si>
  <si>
    <t>Macedônia</t>
  </si>
  <si>
    <t>Malásia</t>
  </si>
  <si>
    <t>Maldivas</t>
  </si>
  <si>
    <t>Marianas do Norte</t>
  </si>
  <si>
    <t>Marrocos</t>
  </si>
  <si>
    <t>Martinica</t>
  </si>
  <si>
    <t>Maurício</t>
  </si>
  <si>
    <t>Mauritânia</t>
  </si>
  <si>
    <t>México</t>
  </si>
  <si>
    <t>Micronésia</t>
  </si>
  <si>
    <t>Moçambique</t>
  </si>
  <si>
    <t>Moldávia</t>
  </si>
  <si>
    <t>Mônaco</t>
  </si>
  <si>
    <t>Mongólia</t>
  </si>
  <si>
    <t>Monserrate</t>
  </si>
  <si>
    <t>Namíbia</t>
  </si>
  <si>
    <t>Nauru</t>
  </si>
  <si>
    <t>Nicarágua</t>
  </si>
  <si>
    <t>Níger</t>
  </si>
  <si>
    <t>Nigéria</t>
  </si>
  <si>
    <t>Niue</t>
  </si>
  <si>
    <t>Noruega</t>
  </si>
  <si>
    <t>Nova Caledônia</t>
  </si>
  <si>
    <t>Nova Zelândia</t>
  </si>
  <si>
    <t>Omã</t>
  </si>
  <si>
    <t>País de Gales</t>
  </si>
  <si>
    <t>Palau</t>
  </si>
  <si>
    <t>Palestina</t>
  </si>
  <si>
    <t>Panamá</t>
  </si>
  <si>
    <t>Papua-Nova Guiné</t>
  </si>
  <si>
    <t>Paquistão</t>
  </si>
  <si>
    <t>Paraguai</t>
  </si>
  <si>
    <t>Polinésia Francesa</t>
  </si>
  <si>
    <t>Polônia</t>
  </si>
  <si>
    <t>Porto Rico</t>
  </si>
  <si>
    <t>Quênia</t>
  </si>
  <si>
    <t>Quirguizistão</t>
  </si>
  <si>
    <t>Quiribati</t>
  </si>
  <si>
    <t>Reino Unido</t>
  </si>
  <si>
    <t>República Centro-Africana</t>
  </si>
  <si>
    <t>República Tcheca</t>
  </si>
  <si>
    <t>República Democrática do Congo</t>
  </si>
  <si>
    <t>República do Congo</t>
  </si>
  <si>
    <t>República Dominicana</t>
  </si>
  <si>
    <t>Romênia</t>
  </si>
  <si>
    <t>Ruanda</t>
  </si>
  <si>
    <t>Rússia</t>
  </si>
  <si>
    <t>Saara Ocidental</t>
  </si>
  <si>
    <t>Samoa</t>
  </si>
  <si>
    <t>Samoa Americana</t>
  </si>
  <si>
    <t>Santa Helena</t>
  </si>
  <si>
    <t>Santa Lúcia</t>
  </si>
  <si>
    <t>São Cristóvão e Neves</t>
  </si>
  <si>
    <t>São Marinho</t>
  </si>
  <si>
    <t>São Pedro e Miquelon</t>
  </si>
  <si>
    <t>São Tomé e Príncipe</t>
  </si>
  <si>
    <t>São Vicente e Granadinas</t>
  </si>
  <si>
    <t>Seicheles</t>
  </si>
  <si>
    <t>Serra Leoa</t>
  </si>
  <si>
    <t>Sérvia</t>
  </si>
  <si>
    <t>Singapura</t>
  </si>
  <si>
    <t>Síria</t>
  </si>
  <si>
    <t>Somália</t>
  </si>
  <si>
    <t>Suazilândia</t>
  </si>
  <si>
    <t>Sudão</t>
  </si>
  <si>
    <t>Sudão do Sul</t>
  </si>
  <si>
    <t>Suécia</t>
  </si>
  <si>
    <t>Suíça</t>
  </si>
  <si>
    <t>Tailândia</t>
  </si>
  <si>
    <t>Tajiquistão</t>
  </si>
  <si>
    <t>Tanzânia</t>
  </si>
  <si>
    <t>Território Britânico do Oceano Índico</t>
  </si>
  <si>
    <t>Territórios Austrais Franceses</t>
  </si>
  <si>
    <t>Timor Leste</t>
  </si>
  <si>
    <t>Tokelau</t>
  </si>
  <si>
    <t>Tonga</t>
  </si>
  <si>
    <t>Trindade e Tobago</t>
  </si>
  <si>
    <t>Tunísia</t>
  </si>
  <si>
    <t>Turquemenistão</t>
  </si>
  <si>
    <t>Turquia</t>
  </si>
  <si>
    <t>Tuvalu</t>
  </si>
  <si>
    <t>Ucrânia</t>
  </si>
  <si>
    <t>Uruguai</t>
  </si>
  <si>
    <t>Uzbequistão</t>
  </si>
  <si>
    <t>Vanuatu</t>
  </si>
  <si>
    <t>Vaticano</t>
  </si>
  <si>
    <t>Vietnã</t>
  </si>
  <si>
    <t>Wallis e Futuna</t>
  </si>
  <si>
    <t>Zâmbia</t>
  </si>
  <si>
    <t>Zimbabué</t>
  </si>
  <si>
    <t>Nome</t>
  </si>
  <si>
    <t>Nome padronizado</t>
  </si>
  <si>
    <t>nome-tabela-principal</t>
  </si>
  <si>
    <t>importar-coluna</t>
  </si>
  <si>
    <t>Vietname</t>
  </si>
  <si>
    <t>Quénia</t>
  </si>
  <si>
    <t>Polónia</t>
  </si>
  <si>
    <t>Iémen</t>
  </si>
  <si>
    <t>Roménia</t>
  </si>
  <si>
    <t>Chéquia</t>
  </si>
  <si>
    <t>Quirguistão</t>
  </si>
  <si>
    <t>Arménia</t>
  </si>
  <si>
    <t>Eslovénia</t>
  </si>
  <si>
    <t>Letónia</t>
  </si>
  <si>
    <t>Guiné-Bissau</t>
  </si>
  <si>
    <t>Bahrein</t>
  </si>
  <si>
    <t>Estónia</t>
  </si>
  <si>
    <t>Maurícia</t>
  </si>
  <si>
    <t>Kiribati</t>
  </si>
  <si>
    <t>Mónaco</t>
  </si>
  <si>
    <t>North Korea</t>
  </si>
  <si>
    <t>South Korea</t>
  </si>
  <si>
    <t>Países Baixos</t>
  </si>
  <si>
    <t>Macedônia do Norte</t>
  </si>
  <si>
    <t>Trinidade Tobago</t>
  </si>
  <si>
    <t>Ilhas Cayman</t>
  </si>
  <si>
    <t>Marianas Setentrionais</t>
  </si>
  <si>
    <t>São Cristóvão e Nevis</t>
  </si>
  <si>
    <t>Gronelândia</t>
  </si>
  <si>
    <t>Ilhas Faroe</t>
  </si>
  <si>
    <t>EUA</t>
  </si>
  <si>
    <t>United Kingdon</t>
  </si>
  <si>
    <t>Czech Republic</t>
  </si>
  <si>
    <t>Cingapura</t>
  </si>
  <si>
    <t>Ilhas Turks e Caicos</t>
  </si>
  <si>
    <t>Ilhas Malvinas</t>
  </si>
  <si>
    <t>Ilha Cocos</t>
  </si>
  <si>
    <t>Yemen</t>
  </si>
  <si>
    <t>Importação</t>
  </si>
  <si>
    <t>Execute os passos na ordem</t>
  </si>
  <si>
    <t>Continente</t>
  </si>
  <si>
    <t>Região</t>
  </si>
  <si>
    <t>Capital</t>
  </si>
  <si>
    <t>Maior cidade</t>
  </si>
  <si>
    <t>PIB PPC</t>
  </si>
  <si>
    <t>PIB nominal</t>
  </si>
  <si>
    <t>Área em Km2</t>
  </si>
  <si>
    <t>GINI</t>
  </si>
  <si>
    <t>IDH</t>
  </si>
  <si>
    <t>Moeda</t>
  </si>
  <si>
    <t>Nome em inglês</t>
  </si>
  <si>
    <t>Nome local</t>
  </si>
  <si>
    <t>Códio ISO</t>
  </si>
  <si>
    <t>Código telefônico</t>
  </si>
  <si>
    <t>Domínio de Internet</t>
  </si>
  <si>
    <t>Pequeno país?</t>
  </si>
  <si>
    <t>Insular?</t>
  </si>
  <si>
    <t>Transcontinental?</t>
  </si>
  <si>
    <t>Prêmios Nobel</t>
  </si>
  <si>
    <t>Medalhas olímpicas</t>
  </si>
  <si>
    <t>Patrimônios da Unesco</t>
  </si>
  <si>
    <t>1000 lugares</t>
  </si>
  <si>
    <t>URL Wikipedia</t>
  </si>
  <si>
    <t>Local</t>
  </si>
  <si>
    <t>África</t>
  </si>
  <si>
    <t>Norte da África</t>
  </si>
  <si>
    <t>Ponta Delgada</t>
  </si>
  <si>
    <t>Azores</t>
  </si>
  <si>
    <t>Portugual</t>
  </si>
  <si>
    <t>Território autônomo</t>
  </si>
  <si>
    <t>https://pt.wikipedia.org/wiki/A%C3%A7ores</t>
  </si>
  <si>
    <t>Europa</t>
  </si>
  <si>
    <t>Europa meridional</t>
  </si>
  <si>
    <t>Episcópi</t>
  </si>
  <si>
    <t>euro</t>
  </si>
  <si>
    <t>Akrotiri and Dhekelia</t>
  </si>
  <si>
    <t>Território ultramarino</t>
  </si>
  <si>
    <t>https://pt.wikipedia.org/wiki/Acrot%C3%ADri_e_Deceleia</t>
  </si>
  <si>
    <t>Ásia</t>
  </si>
  <si>
    <t>Ásia meridional</t>
  </si>
  <si>
    <t>Cabul</t>
  </si>
  <si>
    <t>afegani</t>
  </si>
  <si>
    <t>Afġānistān</t>
  </si>
  <si>
    <t>AFG</t>
  </si>
  <si>
    <t>https://pt.wikipedia.org/wiki/Afeganist%C3%A3o</t>
  </si>
  <si>
    <t>África austral</t>
  </si>
  <si>
    <t>Pretória</t>
  </si>
  <si>
    <t>Joanesburgo</t>
  </si>
  <si>
    <t>rand</t>
  </si>
  <si>
    <t>https://pt.wikipedia.org/wiki/%C3%81frica_do_Sul</t>
  </si>
  <si>
    <t>Tirana</t>
  </si>
  <si>
    <t>lek</t>
  </si>
  <si>
    <t>Shqipëria</t>
  </si>
  <si>
    <t>https://pt.wikipedia.org/wiki/Alb%C3%A2nia</t>
  </si>
  <si>
    <t>Europa central</t>
  </si>
  <si>
    <t>Berlim</t>
  </si>
  <si>
    <t>Deutschland</t>
  </si>
  <si>
    <t>https://pt.wikipedia.org/wiki/Alemanha</t>
  </si>
  <si>
    <t>Andorra a velha</t>
  </si>
  <si>
    <t>https://pt.wikipedia.org/wiki/Andorra</t>
  </si>
  <si>
    <t>Luanda</t>
  </si>
  <si>
    <t>kwanza</t>
  </si>
  <si>
    <t>https://pt.wikipedia.org/wiki/Angola</t>
  </si>
  <si>
    <t>América</t>
  </si>
  <si>
    <t>Caribe</t>
  </si>
  <si>
    <t>The Valley</t>
  </si>
  <si>
    <t>https://pt.wikipedia.org/wiki/Anguilla</t>
  </si>
  <si>
    <t>Antarctica</t>
  </si>
  <si>
    <t>Nenhum</t>
  </si>
  <si>
    <t>Território internacional</t>
  </si>
  <si>
    <t>https://pt.wikipedia.org/wiki/Ant%C3%A1rtida</t>
  </si>
  <si>
    <t>Saint John's</t>
  </si>
  <si>
    <t>https://pt.wikipedia.org/wiki/Ant%C3%ADgua_e_Barbuda</t>
  </si>
  <si>
    <t>Willemstad</t>
  </si>
  <si>
    <t>Oriente médio</t>
  </si>
  <si>
    <t>Riade</t>
  </si>
  <si>
    <t>riyal</t>
  </si>
  <si>
    <t>as-Su’ūdiyya</t>
  </si>
  <si>
    <t>https://pt.wikipedia.org/wiki/Ar%C3%A1bia_Saudita</t>
  </si>
  <si>
    <t>Argel</t>
  </si>
  <si>
    <t>dinar</t>
  </si>
  <si>
    <t>al-Jazāʼir</t>
  </si>
  <si>
    <t>https://pt.wikipedia.org/wiki/Arg%C3%A9lia</t>
  </si>
  <si>
    <t>América do sul</t>
  </si>
  <si>
    <t>Buenos Aires</t>
  </si>
  <si>
    <t>peso argentino</t>
  </si>
  <si>
    <t>ARG</t>
  </si>
  <si>
    <t>https://pt.wikipedia.org/wiki/Argentina</t>
  </si>
  <si>
    <t>Leste europeu</t>
  </si>
  <si>
    <t>Erevã</t>
  </si>
  <si>
    <t>dram</t>
  </si>
  <si>
    <t>Hayastan</t>
  </si>
  <si>
    <t>https://pt.wikipedia.org/wiki/Arm%C3%A9nia</t>
  </si>
  <si>
    <t>Oranjestad</t>
  </si>
  <si>
    <t>https://pt.wikipedia.org/wiki/Aruba</t>
  </si>
  <si>
    <t>Oceania</t>
  </si>
  <si>
    <t>Australásia</t>
  </si>
  <si>
    <t>Camberra</t>
  </si>
  <si>
    <t>Sidney</t>
  </si>
  <si>
    <t>dólar australiano</t>
  </si>
  <si>
    <t>AUS</t>
  </si>
  <si>
    <t>https://pt.wikipedia.org/wiki/Austr%C3%A1lia</t>
  </si>
  <si>
    <t>Viena</t>
  </si>
  <si>
    <t>Österreich</t>
  </si>
  <si>
    <t>https://pt.wikipedia.org/wiki/%C3%81ustria</t>
  </si>
  <si>
    <t>Baku</t>
  </si>
  <si>
    <t>manat</t>
  </si>
  <si>
    <t>Azərbaycan</t>
  </si>
  <si>
    <t>https://pt.wikipedia.org/wiki/Azerbaij%C3%A3o</t>
  </si>
  <si>
    <t>Nassau</t>
  </si>
  <si>
    <t>https://pt.wikipedia.org/wiki/Bahamas</t>
  </si>
  <si>
    <t>Daca</t>
  </si>
  <si>
    <t>taka</t>
  </si>
  <si>
    <t>BGD</t>
  </si>
  <si>
    <t>https://pt.wikipedia.org/wiki/Bangladesh</t>
  </si>
  <si>
    <t>Bridgetown</t>
  </si>
  <si>
    <t>https://pt.wikipedia.org/wiki/Barbados</t>
  </si>
  <si>
    <t>Manama</t>
  </si>
  <si>
    <t>dinar bareinita</t>
  </si>
  <si>
    <t>al-Baḥrayn</t>
  </si>
  <si>
    <t>BHR</t>
  </si>
  <si>
    <t>https://pt.wikipedia.org/wiki/Bahrein</t>
  </si>
  <si>
    <t>Europa ocidental</t>
  </si>
  <si>
    <t>Bruxelas</t>
  </si>
  <si>
    <t>Antuérpia</t>
  </si>
  <si>
    <t>België</t>
  </si>
  <si>
    <t>https://pt.wikipedia.org/wiki/B%C3%A9lgica</t>
  </si>
  <si>
    <t>América Central</t>
  </si>
  <si>
    <t>Belmopan</t>
  </si>
  <si>
    <t>Cidade de Belize</t>
  </si>
  <si>
    <t>https://pt.wikipedia.org/wiki/Belize</t>
  </si>
  <si>
    <t>África ocidental</t>
  </si>
  <si>
    <t>Porto Novo</t>
  </si>
  <si>
    <t>Cotonou</t>
  </si>
  <si>
    <t>franco</t>
  </si>
  <si>
    <t>Bénin</t>
  </si>
  <si>
    <t>https://pt.wikipedia.org/wiki/Benim</t>
  </si>
  <si>
    <t>Hamilton</t>
  </si>
  <si>
    <t>https://pt.wikipedia.org/wiki/Bermudas</t>
  </si>
  <si>
    <t>Minsk</t>
  </si>
  <si>
    <t>rublo biélorrusso</t>
  </si>
  <si>
    <t>Bielarus</t>
  </si>
  <si>
    <t>BLR</t>
  </si>
  <si>
    <t>https://pt.wikipedia.org/wiki/Bielorr%C3%BAssia</t>
  </si>
  <si>
    <t>América do Sul</t>
  </si>
  <si>
    <t>Sucre</t>
  </si>
  <si>
    <t>Santa Cruz de la Sierra</t>
  </si>
  <si>
    <t>boliviano</t>
  </si>
  <si>
    <t>BOL</t>
  </si>
  <si>
    <t>https://pt.wikipedia.org/wiki/Bol%C3%ADvia</t>
  </si>
  <si>
    <t>Sarajevo</t>
  </si>
  <si>
    <t>marco conversível</t>
  </si>
  <si>
    <t>Bosna i Hercegovina</t>
  </si>
  <si>
    <t>https://pt.wikipedia.org/wiki/B%C3%B3snia_e_Herzegovina</t>
  </si>
  <si>
    <t>Gaborone</t>
  </si>
  <si>
    <t>pula</t>
  </si>
  <si>
    <t>https://pt.wikipedia.org/wiki/Botswana</t>
  </si>
  <si>
    <t>Brasília</t>
  </si>
  <si>
    <t>São Paulo</t>
  </si>
  <si>
    <t>real</t>
  </si>
  <si>
    <t>BRA</t>
  </si>
  <si>
    <t>https://pt.wikipedia.org/wiki/Brasil</t>
  </si>
  <si>
    <t>Sudeste asiático</t>
  </si>
  <si>
    <t>Bandar Seri Begawan</t>
  </si>
  <si>
    <t>dólar de Brunei</t>
  </si>
  <si>
    <t>BRN</t>
  </si>
  <si>
    <t>https://pt.wikipedia.org/wiki/Brunei</t>
  </si>
  <si>
    <t>Sofia</t>
  </si>
  <si>
    <t>lev</t>
  </si>
  <si>
    <t>Bâlgariya</t>
  </si>
  <si>
    <t>https://pt.wikipedia.org/wiki/Bulg%C3%A1ria</t>
  </si>
  <si>
    <t>Ouagadougou</t>
  </si>
  <si>
    <t>franco CFA</t>
  </si>
  <si>
    <t>https://pt.wikipedia.org/wiki/Burkina_Faso</t>
  </si>
  <si>
    <t>África central</t>
  </si>
  <si>
    <t>Bujumbura</t>
  </si>
  <si>
    <t>franco de Burundi</t>
  </si>
  <si>
    <t>BDI</t>
  </si>
  <si>
    <t>https://pt.wikipedia.org/wiki/Burundi</t>
  </si>
  <si>
    <t>Thimbu</t>
  </si>
  <si>
    <t>ngultrum</t>
  </si>
  <si>
    <t>Dru Ü</t>
  </si>
  <si>
    <t>https://pt.wikipedia.org/wiki/But%C3%A3o</t>
  </si>
  <si>
    <t>Praia</t>
  </si>
  <si>
    <t>Cape Verde</t>
  </si>
  <si>
    <t>https://pt.wikipedia.org/wiki/Cabo_Verde</t>
  </si>
  <si>
    <t>Yaoundé</t>
  </si>
  <si>
    <t>Douala</t>
  </si>
  <si>
    <t>Cameroun</t>
  </si>
  <si>
    <t>CMR</t>
  </si>
  <si>
    <t>https://pt.wikipedia.org/wiki/Camar%C3%B5es</t>
  </si>
  <si>
    <t>Phnom Penh</t>
  </si>
  <si>
    <t>riel</t>
  </si>
  <si>
    <t>Kâmpŭchéa</t>
  </si>
  <si>
    <t>KHM</t>
  </si>
  <si>
    <t>https://pt.wikipedia.org/wiki/Camboja</t>
  </si>
  <si>
    <t>América do Norte</t>
  </si>
  <si>
    <t>Ottawa</t>
  </si>
  <si>
    <t>Toronto</t>
  </si>
  <si>
    <t>dólar canadenste</t>
  </si>
  <si>
    <t>https://pt.wikipedia.org/wiki/Canad%C3%A1</t>
  </si>
  <si>
    <t>Tenerife</t>
  </si>
  <si>
    <t>Canary Islands</t>
  </si>
  <si>
    <t>Região autônoma</t>
  </si>
  <si>
    <t>https://pt.wikipedia.org/wiki/Can%C3%A1rias</t>
  </si>
  <si>
    <t>Doha</t>
  </si>
  <si>
    <t>rial</t>
  </si>
  <si>
    <t>https://pt.wikipedia.org/wiki/Catar</t>
  </si>
  <si>
    <t>Ásia central</t>
  </si>
  <si>
    <t>Astana</t>
  </si>
  <si>
    <t>Almaty</t>
  </si>
  <si>
    <t>tenge</t>
  </si>
  <si>
    <t>Qazaqstan</t>
  </si>
  <si>
    <t>https://pt.wikipedia.org/wiki/Cazaquist%C3%A3o</t>
  </si>
  <si>
    <t>N'Djamena</t>
  </si>
  <si>
    <t>Tšād</t>
  </si>
  <si>
    <t>https://pt.wikipedia.org/wiki/Chade</t>
  </si>
  <si>
    <t>Santiago</t>
  </si>
  <si>
    <t>peso chileno</t>
  </si>
  <si>
    <t>https://pt.wikipedia.org/wiki/Chile</t>
  </si>
  <si>
    <t>Ásia oriental</t>
  </si>
  <si>
    <t>Pequim</t>
  </si>
  <si>
    <t>Xangai</t>
  </si>
  <si>
    <t>yuan</t>
  </si>
  <si>
    <t>CHN</t>
  </si>
  <si>
    <t>https://pt.wikipedia.org/wiki/Rep%C3%BAblica_Popular_da_China</t>
  </si>
  <si>
    <t>Nicósia</t>
  </si>
  <si>
    <t>Kýpros</t>
  </si>
  <si>
    <t>https://pt.wikipedia.org/wiki/Chipre</t>
  </si>
  <si>
    <t>Bogotá</t>
  </si>
  <si>
    <t>peso colombiano</t>
  </si>
  <si>
    <t>https://pt.wikipedia.org/wiki/Col%C3%B4mbia</t>
  </si>
  <si>
    <t>África oriental</t>
  </si>
  <si>
    <t>Moroni</t>
  </si>
  <si>
    <t>Comoros</t>
  </si>
  <si>
    <t>https://pt.wikipedia.org/wiki/Comores</t>
  </si>
  <si>
    <t>Pyongyang</t>
  </si>
  <si>
    <t>won norte coreano</t>
  </si>
  <si>
    <t>Chosŏn'gŭl:</t>
  </si>
  <si>
    <t>kp</t>
  </si>
  <si>
    <t>https://pt.wikipedia.org/wiki/Coreia_do_Norte</t>
  </si>
  <si>
    <t>Seul</t>
  </si>
  <si>
    <t>won</t>
  </si>
  <si>
    <t>Daehan Minguk</t>
  </si>
  <si>
    <t>https://pt.wikipedia.org/wiki/Coreia_do_Sul</t>
  </si>
  <si>
    <t>Abidjã</t>
  </si>
  <si>
    <t>Côte d'Ivoire</t>
  </si>
  <si>
    <t>https://pt.wikipedia.org/wiki/Costa_do_Marfim</t>
  </si>
  <si>
    <t>San José</t>
  </si>
  <si>
    <t>colón costa riquenho</t>
  </si>
  <si>
    <t>https://pt.wikipedia.org/wiki/Costa_Rica</t>
  </si>
  <si>
    <t>Zagreb</t>
  </si>
  <si>
    <t>kuna croata</t>
  </si>
  <si>
    <t>Hrvatska</t>
  </si>
  <si>
    <t>HRV</t>
  </si>
  <si>
    <t>https://pt.wikipedia.org/wiki/Cro%C3%A1cia</t>
  </si>
  <si>
    <t>Havana</t>
  </si>
  <si>
    <t>peso</t>
  </si>
  <si>
    <t>https://pt.wikipedia.org/wiki/Cuba</t>
  </si>
  <si>
    <t>país autônomo</t>
  </si>
  <si>
    <t>https://pt.wikipedia.org/wiki/Cura%C3%A7ao</t>
  </si>
  <si>
    <t>Europa Setentrional</t>
  </si>
  <si>
    <t>Copenhague</t>
  </si>
  <si>
    <t>coroa</t>
  </si>
  <si>
    <t>Danmark</t>
  </si>
  <si>
    <t>DNK</t>
  </si>
  <si>
    <t>https://pt.wikipedia.org/wiki/Dinamarca</t>
  </si>
  <si>
    <t>Djbuti</t>
  </si>
  <si>
    <t>franco djboutiano</t>
  </si>
  <si>
    <t>Jībūtī</t>
  </si>
  <si>
    <t>https://pt.wikipedia.org/wiki/Djibouti</t>
  </si>
  <si>
    <t>Roseau</t>
  </si>
  <si>
    <t>https://pt.wikipedia.org/wiki/Dominica</t>
  </si>
  <si>
    <t>Cairo</t>
  </si>
  <si>
    <t>libra egípcia</t>
  </si>
  <si>
    <t>Miṣr</t>
  </si>
  <si>
    <t>EGY</t>
  </si>
  <si>
    <t>https://pt.wikipedia.org/wiki/Egito</t>
  </si>
  <si>
    <t>San Salvador</t>
  </si>
  <si>
    <t>dólar americano</t>
  </si>
  <si>
    <t>SLV</t>
  </si>
  <si>
    <t>https://pt.wikipedia.org/wiki/El_Salvador</t>
  </si>
  <si>
    <t>Abu Dhabi</t>
  </si>
  <si>
    <t>Dubai</t>
  </si>
  <si>
    <t>dirham dos emirados</t>
  </si>
  <si>
    <t>United Arab Emirates</t>
  </si>
  <si>
    <t>Dawlat al-Imārāt al-‘Arabīyah al-Muttaḥidah</t>
  </si>
  <si>
    <t>ARE</t>
  </si>
  <si>
    <t>https://pt.wikipedia.org/wiki/Emirados_%C3%81rabes_Unidos</t>
  </si>
  <si>
    <t>Quito</t>
  </si>
  <si>
    <t>Guayaquil</t>
  </si>
  <si>
    <t>https://pt.wikipedia.org/wiki/Equador</t>
  </si>
  <si>
    <t>Asmara</t>
  </si>
  <si>
    <t>nakfa</t>
  </si>
  <si>
    <t>Iritriyā</t>
  </si>
  <si>
    <t>https://pt.wikipedia.org/wiki/Eritreia</t>
  </si>
  <si>
    <t>Glasgow</t>
  </si>
  <si>
    <t>libra esterlina</t>
  </si>
  <si>
    <t>Scotland</t>
  </si>
  <si>
    <t>País do Reino Unido</t>
  </si>
  <si>
    <t>https://pt.wikipedia.org/wiki/Esc%C3%B3cia</t>
  </si>
  <si>
    <t>Bratislava</t>
  </si>
  <si>
    <t>Slovenská republika</t>
  </si>
  <si>
    <t>https://pt.wikipedia.org/wiki/Eslov%C3%A1quia</t>
  </si>
  <si>
    <t>Liubliana</t>
  </si>
  <si>
    <t>Slovenija</t>
  </si>
  <si>
    <t>https://pt.wikipedia.org/wiki/Eslov%C3%A9nia</t>
  </si>
  <si>
    <t>Madrid</t>
  </si>
  <si>
    <t>España</t>
  </si>
  <si>
    <t>https://pt.wikipedia.org/wiki/Espanha</t>
  </si>
  <si>
    <t>Washington</t>
  </si>
  <si>
    <t>Nova Iorque</t>
  </si>
  <si>
    <t>United States</t>
  </si>
  <si>
    <t>United States of America</t>
  </si>
  <si>
    <t>https://pt.wikipedia.org/wiki/Estados_Unidos</t>
  </si>
  <si>
    <t>Talin</t>
  </si>
  <si>
    <t>Eesti</t>
  </si>
  <si>
    <t>https://pt.wikipedia.org/wiki/Est%C3%B3nia</t>
  </si>
  <si>
    <t>Adis Abeba</t>
  </si>
  <si>
    <t>birr etíope</t>
  </si>
  <si>
    <t>ye-Ītyōṗṗyā</t>
  </si>
  <si>
    <t>ETH</t>
  </si>
  <si>
    <t>https://pt.wikipedia.org/wiki/Eti%C3%B3pia</t>
  </si>
  <si>
    <t>Tórshavn</t>
  </si>
  <si>
    <t>Faroe Islands</t>
  </si>
  <si>
    <t>https://pt.wikipedia.org/wiki/Ilhas_Feroe</t>
  </si>
  <si>
    <t>Melanésia</t>
  </si>
  <si>
    <t>Suva</t>
  </si>
  <si>
    <t>https://pt.wikipedia.org/wiki/Fiji</t>
  </si>
  <si>
    <t>Manila</t>
  </si>
  <si>
    <t>Cidade Quezon</t>
  </si>
  <si>
    <t>peso filipino</t>
  </si>
  <si>
    <t>Pilipinas</t>
  </si>
  <si>
    <t>PHL</t>
  </si>
  <si>
    <t>https://pt.wikipedia.org/wiki/Filipinas</t>
  </si>
  <si>
    <t>Helsinque</t>
  </si>
  <si>
    <t>https://pt.wikipedia.org/wiki/Finl%C3%A2ndia</t>
  </si>
  <si>
    <t>Paris</t>
  </si>
  <si>
    <t>FRA</t>
  </si>
  <si>
    <t>https://pt.wikipedia.org/wiki/Fran%C3%A7a</t>
  </si>
  <si>
    <t>Libreville</t>
  </si>
  <si>
    <t>République gabonaise</t>
  </si>
  <si>
    <t>https://pt.wikipedia.org/wiki/Gab%C3%A3o</t>
  </si>
  <si>
    <t>Banjul</t>
  </si>
  <si>
    <t>Serekunda</t>
  </si>
  <si>
    <t>dalasi</t>
  </si>
  <si>
    <t>https://pt.wikipedia.org/wiki/G%C3%A2mbia</t>
  </si>
  <si>
    <t>Acra</t>
  </si>
  <si>
    <t>cedi</t>
  </si>
  <si>
    <t>https://pt.wikipedia.org/wiki/Gana</t>
  </si>
  <si>
    <t>Tbilisi</t>
  </si>
  <si>
    <t>lari</t>
  </si>
  <si>
    <t>Sakartvelo</t>
  </si>
  <si>
    <t>GEO</t>
  </si>
  <si>
    <t>https://pt.wikipedia.org/wiki/Ge%C3%B3rgia</t>
  </si>
  <si>
    <t>South Georgia</t>
  </si>
  <si>
    <t>https://pt.wikipedia.org/wiki/Ge%C3%B3rgia_do_Sul</t>
  </si>
  <si>
    <t>https://pt.wikipedia.org/wiki/Gibraltar</t>
  </si>
  <si>
    <t>Saint George's</t>
  </si>
  <si>
    <t>https://pt.wikipedia.org/wiki/Granada_(pa%C3%ADs)</t>
  </si>
  <si>
    <t>Atenas</t>
  </si>
  <si>
    <t>Elláda</t>
  </si>
  <si>
    <t>GRC</t>
  </si>
  <si>
    <t>https://pt.wikipedia.org/wiki/Gr%C3%A9cia</t>
  </si>
  <si>
    <t>Nuuk</t>
  </si>
  <si>
    <t>Grønland</t>
  </si>
  <si>
    <t>https://pt.wikipedia.org/wiki/Gronel%C3%A2ndia</t>
  </si>
  <si>
    <t>Basse Terre</t>
  </si>
  <si>
    <t>Pointe a Pitre</t>
  </si>
  <si>
    <t>Departamento ultramarino</t>
  </si>
  <si>
    <t>https://pt.wikipedia.org/wiki/Guadalupe</t>
  </si>
  <si>
    <t>Hagåtña</t>
  </si>
  <si>
    <t>Território americano</t>
  </si>
  <si>
    <t>https://pt.wikipedia.org/wiki/Guam</t>
  </si>
  <si>
    <t>Cidade da Guatemala</t>
  </si>
  <si>
    <t>quetzel</t>
  </si>
  <si>
    <t>https://pt.wikipedia.org/wiki/Guatemala</t>
  </si>
  <si>
    <t>Saint Peter Port</t>
  </si>
  <si>
    <t>Dependência da Coroa britânica</t>
  </si>
  <si>
    <t>https://pt.wikipedia.org/wiki/Guernsey</t>
  </si>
  <si>
    <t>Georgetown</t>
  </si>
  <si>
    <t>dólar guianense</t>
  </si>
  <si>
    <t>https://pt.wikipedia.org/wiki/Guiana</t>
  </si>
  <si>
    <t>Caiena</t>
  </si>
  <si>
    <t>Guyane</t>
  </si>
  <si>
    <t>https://pt.wikipedia.org/wiki/Guiana_Francesa</t>
  </si>
  <si>
    <t>Conacri</t>
  </si>
  <si>
    <t>franco guineense</t>
  </si>
  <si>
    <t>Guinée</t>
  </si>
  <si>
    <t>https://pt.wikipedia.org/wiki/Guin%C3%A9</t>
  </si>
  <si>
    <t>Bissau</t>
  </si>
  <si>
    <t>https://pt.wikipedia.org/wiki/Guin%C3%A9-Bissau</t>
  </si>
  <si>
    <t>Malabo</t>
  </si>
  <si>
    <t>Bata</t>
  </si>
  <si>
    <t>https://pt.wikipedia.org/wiki/Guin%C3%A9_Equatorial</t>
  </si>
  <si>
    <t>Porto Príncipe</t>
  </si>
  <si>
    <t>gourde</t>
  </si>
  <si>
    <t>HTI</t>
  </si>
  <si>
    <t>https://pt.wikipedia.org/wiki/Haiti</t>
  </si>
  <si>
    <t>Amsterdã</t>
  </si>
  <si>
    <t>Nederland</t>
  </si>
  <si>
    <t>https://pt.wikipedia.org/wiki/Pa%C3%ADses_Baixos</t>
  </si>
  <si>
    <t>Tegucigalpa</t>
  </si>
  <si>
    <t>lempira</t>
  </si>
  <si>
    <t>https://pt.wikipedia.org/wiki/Honduras</t>
  </si>
  <si>
    <t>Região administrativa especial</t>
  </si>
  <si>
    <t>https://pt.wikipedia.org/wiki/Hong_Kong</t>
  </si>
  <si>
    <t>Budapeste</t>
  </si>
  <si>
    <t>florim húngaro</t>
  </si>
  <si>
    <t>Magyarország</t>
  </si>
  <si>
    <t>HUN</t>
  </si>
  <si>
    <t>https://pt.wikipedia.org/wiki/Hungria</t>
  </si>
  <si>
    <t>Sana</t>
  </si>
  <si>
    <t>rial iemenita</t>
  </si>
  <si>
    <t>al-Yaman</t>
  </si>
  <si>
    <t>Bouvet Island</t>
  </si>
  <si>
    <t>Pocessão norueguesa</t>
  </si>
  <si>
    <t>https://pt.wikipedia.org/wiki/Ilha_Bouvet</t>
  </si>
  <si>
    <t>Funchal</t>
  </si>
  <si>
    <t>Madeira</t>
  </si>
  <si>
    <t>https://pt.wikipedia.org/wiki/Regi%C3%A3o_Aut%C3%B3noma_da_Madeira</t>
  </si>
  <si>
    <t>Polinésia</t>
  </si>
  <si>
    <t>Clipperton Island</t>
  </si>
  <si>
    <t>Pocessão francesa</t>
  </si>
  <si>
    <t>https://pt.wikipedia.org/wiki/Ilha_de_Clipperton</t>
  </si>
  <si>
    <t>Douglas</t>
  </si>
  <si>
    <t>https://pt.wikipedia.org/wiki/Ilha_de_Man</t>
  </si>
  <si>
    <t>Navassa Island</t>
  </si>
  <si>
    <t>Território não incorporado</t>
  </si>
  <si>
    <t>https://pt.wikipedia.org/wiki/Ilha_de_Navassa</t>
  </si>
  <si>
    <t>The Settlement</t>
  </si>
  <si>
    <t>Christmas Island</t>
  </si>
  <si>
    <t>Território australiano</t>
  </si>
  <si>
    <t>https://pt.wikipedia.org/wiki/Ilha_Christmas</t>
  </si>
  <si>
    <t>Olonkinbyen</t>
  </si>
  <si>
    <t>Jan Mayen</t>
  </si>
  <si>
    <t>https://pt.wikipedia.org/wiki/Jan_Mayen</t>
  </si>
  <si>
    <t>Kingston</t>
  </si>
  <si>
    <t>Norfolk Island</t>
  </si>
  <si>
    <t>https://pt.wikipedia.org/wiki/Ilha_Norfolk</t>
  </si>
  <si>
    <t>Wake Island</t>
  </si>
  <si>
    <t>https://en.wikipedia.org/wiki/Wake_Island</t>
  </si>
  <si>
    <t>Ashmore and Cartier Islands</t>
  </si>
  <si>
    <t>https://pt.wikipedia.org/wiki/Ilhas_Ashmore_e_Cartier</t>
  </si>
  <si>
    <t>George town</t>
  </si>
  <si>
    <t>https://pt.wikipedia.org/wiki/Ilhas_Cayman</t>
  </si>
  <si>
    <t>Cocos (Keeling) Islands</t>
  </si>
  <si>
    <t>https://pt.wikipedia.org/wiki/Ilhas_Cocos_(Keeling)</t>
  </si>
  <si>
    <t>Avarua</t>
  </si>
  <si>
    <t>Cook Islands</t>
  </si>
  <si>
    <t>Território livre associado</t>
  </si>
  <si>
    <t>https://pt.wikipedia.org/wiki/Ilhas_Cook</t>
  </si>
  <si>
    <t>Coral Sea Islands</t>
  </si>
  <si>
    <t>https://pt.wikipedia.org/wiki/Ilhas_do_Mar_de_Coral</t>
  </si>
  <si>
    <t>Stanley</t>
  </si>
  <si>
    <t>https://pt.wikipedia.org/wiki/Ilhas_Malvinas</t>
  </si>
  <si>
    <t>Heard Island and McDonald Islands</t>
  </si>
  <si>
    <t>https://pt.wikipedia.org/wiki/Ilha_Heard_e_Ilhas_McDonald</t>
  </si>
  <si>
    <t>Majuro</t>
  </si>
  <si>
    <t>Marshall Islands</t>
  </si>
  <si>
    <t>https://pt.wikipedia.org/wiki/Ilhas_Marshall</t>
  </si>
  <si>
    <t>Paracel Islands</t>
  </si>
  <si>
    <t>Território chinês</t>
  </si>
  <si>
    <t>https://pt.wikipedia.org/wiki/Ilhas_Paracel</t>
  </si>
  <si>
    <t>Pitcairn Islands</t>
  </si>
  <si>
    <t>https://pt.wikipedia.org/wiki/Ilhas_Pitcairn</t>
  </si>
  <si>
    <t>Honiara</t>
  </si>
  <si>
    <t>Solomon Islands</t>
  </si>
  <si>
    <t>https://pt.wikipedia.org/wiki/Ilhas_Salom%C3%A3o</t>
  </si>
  <si>
    <t>Spratly Islands</t>
  </si>
  <si>
    <t>https://pt.wikipedia.org/wiki/Ilhas_Spratly</t>
  </si>
  <si>
    <t>Cockburn town</t>
  </si>
  <si>
    <t>Turks and Caicos Islands</t>
  </si>
  <si>
    <t>Charlotte Amalie</t>
  </si>
  <si>
    <t>United States Virgin Islands</t>
  </si>
  <si>
    <t>https://pt.wikipedia.org/wiki/Ilhas_Virgens_Americanas</t>
  </si>
  <si>
    <t>Road town</t>
  </si>
  <si>
    <t>Road Town</t>
  </si>
  <si>
    <t>https://pt.wikipedia.org/wiki/Ilhas_Virgens_Brit%C3%A2nicas</t>
  </si>
  <si>
    <t>Deli</t>
  </si>
  <si>
    <t>Mumbai</t>
  </si>
  <si>
    <t>rupia indiana</t>
  </si>
  <si>
    <t>Bhārat Gaṇarājya</t>
  </si>
  <si>
    <t>https://pt.wikipedia.org/wiki/%C3%8Dndia</t>
  </si>
  <si>
    <t>Jacarta</t>
  </si>
  <si>
    <t>rupia indonésia</t>
  </si>
  <si>
    <t>IDN</t>
  </si>
  <si>
    <t>https://pt.wikipedia.org/wiki/Indon%C3%A9sia</t>
  </si>
  <si>
    <t>Londres</t>
  </si>
  <si>
    <t>England</t>
  </si>
  <si>
    <t>https://pt.wikipedia.org/wiki/Inglaterra</t>
  </si>
  <si>
    <t>Teerã</t>
  </si>
  <si>
    <t>https://pt.wikipedia.org/wiki/Ir%C3%A3o</t>
  </si>
  <si>
    <t>Bagdá</t>
  </si>
  <si>
    <t>dinar iraquiano</t>
  </si>
  <si>
    <t>IRQ</t>
  </si>
  <si>
    <t>https://pt.wikipedia.org/wiki/Iraque</t>
  </si>
  <si>
    <t>Dublin</t>
  </si>
  <si>
    <t>Eire</t>
  </si>
  <si>
    <t>https://pt.wikipedia.org/wiki/Rep%C3%BAblica_da_Irlanda</t>
  </si>
  <si>
    <t>Belfast</t>
  </si>
  <si>
    <t>Northern Ireland</t>
  </si>
  <si>
    <t>https://pt.wikipedia.org/wiki/Irlanda_do_Norte</t>
  </si>
  <si>
    <t>Reykjavík</t>
  </si>
  <si>
    <t>coroa islandesa</t>
  </si>
  <si>
    <t>Island</t>
  </si>
  <si>
    <t>ISL</t>
  </si>
  <si>
    <t>https://pt.wikipedia.org/wiki/Isl%C3%A2ndia</t>
  </si>
  <si>
    <t>Jerusalem</t>
  </si>
  <si>
    <t>novo shekel</t>
  </si>
  <si>
    <t>Yisra'el</t>
  </si>
  <si>
    <t>https://pt.wikipedia.org/wiki/Israel</t>
  </si>
  <si>
    <t>Roma</t>
  </si>
  <si>
    <t>Italia</t>
  </si>
  <si>
    <t>ITA</t>
  </si>
  <si>
    <t>https://pt.wikipedia.org/wiki/It%C3%A1lia</t>
  </si>
  <si>
    <t>dólar jamaicano</t>
  </si>
  <si>
    <t>JAM</t>
  </si>
  <si>
    <t>https://pt.wikipedia.org/wiki/Jamaica</t>
  </si>
  <si>
    <t>Tóquio</t>
  </si>
  <si>
    <t>iene</t>
  </si>
  <si>
    <t>Nippon</t>
  </si>
  <si>
    <t>JPN</t>
  </si>
  <si>
    <t>https://pt.wikipedia.org/wiki/Jap%C3%A3o</t>
  </si>
  <si>
    <t>Saint Heller</t>
  </si>
  <si>
    <t>https://pt.wikipedia.org/wiki/Jersey</t>
  </si>
  <si>
    <t>Amã</t>
  </si>
  <si>
    <t>dinar jordano</t>
  </si>
  <si>
    <t>al-Urdunn</t>
  </si>
  <si>
    <t>https://pt.wikipedia.org/wiki/Jord%C3%A2nia</t>
  </si>
  <si>
    <t>Pristina</t>
  </si>
  <si>
    <t>Em disputa separatista</t>
  </si>
  <si>
    <t>https://pt.wikipedia.org/wiki/Kosovo</t>
  </si>
  <si>
    <t>Cidade do Kuwait</t>
  </si>
  <si>
    <t>dinar kwaitianio</t>
  </si>
  <si>
    <t>Dawlat al-Kuwayt</t>
  </si>
  <si>
    <t>https://pt.wikipedia.org/wiki/Kuwait</t>
  </si>
  <si>
    <t>Vientiane</t>
  </si>
  <si>
    <t>kip</t>
  </si>
  <si>
    <t>Lao</t>
  </si>
  <si>
    <t>https://pt.wikipedia.org/wiki/Laos</t>
  </si>
  <si>
    <t>Maseru</t>
  </si>
  <si>
    <t>loti de Lesoto</t>
  </si>
  <si>
    <t>Lesotho</t>
  </si>
  <si>
    <t>https://pt.wikipedia.org/wiki/Lesoto</t>
  </si>
  <si>
    <t>Riga</t>
  </si>
  <si>
    <t>Latvija</t>
  </si>
  <si>
    <t>https://pt.wikipedia.org/wiki/Let%C3%B3nia</t>
  </si>
  <si>
    <t>Beirute</t>
  </si>
  <si>
    <t>libra libanesa</t>
  </si>
  <si>
    <t>Lubnān</t>
  </si>
  <si>
    <t>https://pt.wikipedia.org/wiki/L%C3%ADbano</t>
  </si>
  <si>
    <t>Monróvia</t>
  </si>
  <si>
    <t>dólar liberiano</t>
  </si>
  <si>
    <t>LBR</t>
  </si>
  <si>
    <t>https://pt.wikipedia.org/wiki/Lib%C3%A9ria</t>
  </si>
  <si>
    <t>Trípoli</t>
  </si>
  <si>
    <t>dinar líbio</t>
  </si>
  <si>
    <t>Lībiyā</t>
  </si>
  <si>
    <t>https://pt.wikipedia.org/wiki/L%C3%ADbia</t>
  </si>
  <si>
    <t>Vaduz</t>
  </si>
  <si>
    <t>Schaan</t>
  </si>
  <si>
    <t>https://pt.wikipedia.org/wiki/Liechtenstein</t>
  </si>
  <si>
    <t>Vilnius</t>
  </si>
  <si>
    <t>Lietuva</t>
  </si>
  <si>
    <t>https://pt.wikipedia.org/wiki/Litu%C3%A2nia</t>
  </si>
  <si>
    <t>https://pt.wikipedia.org/wiki/Luxemburgo</t>
  </si>
  <si>
    <t>https://pt.wikipedia.org/wiki/Macau</t>
  </si>
  <si>
    <t>Escópia</t>
  </si>
  <si>
    <t>dinar macedônio</t>
  </si>
  <si>
    <t>Macedonia</t>
  </si>
  <si>
    <t>Makedonija</t>
  </si>
  <si>
    <t>https://pt.wikipedia.org/wiki/Rep%C3%BAblica_da_Maced%C3%B3nia</t>
  </si>
  <si>
    <t>Antananarivo</t>
  </si>
  <si>
    <t>ariary</t>
  </si>
  <si>
    <t>MDG</t>
  </si>
  <si>
    <t>https://pt.wikipedia.org/wiki/Madag%C3%A1scar</t>
  </si>
  <si>
    <t>Kuala Lumpur</t>
  </si>
  <si>
    <t>ringgit</t>
  </si>
  <si>
    <t>https://pt.wikipedia.org/wiki/Mal%C3%A1sia</t>
  </si>
  <si>
    <t>Lilongwe</t>
  </si>
  <si>
    <t>kwacha malawiana</t>
  </si>
  <si>
    <t>MWI</t>
  </si>
  <si>
    <t>https://pt.wikipedia.org/wiki/Malawi</t>
  </si>
  <si>
    <t>Malé</t>
  </si>
  <si>
    <t>https://pt.wikipedia.org/wiki/Maldivas</t>
  </si>
  <si>
    <t>Bamako</t>
  </si>
  <si>
    <t>https://pt.wikipedia.org/wiki/Mali</t>
  </si>
  <si>
    <t>Valeta</t>
  </si>
  <si>
    <t>Birkirkara</t>
  </si>
  <si>
    <t>https://pt.wikipedia.org/wiki/Malta</t>
  </si>
  <si>
    <t>Saipan</t>
  </si>
  <si>
    <t>Northern Mariana Islands</t>
  </si>
  <si>
    <t>Estado livre associado</t>
  </si>
  <si>
    <t>https://pt.wikipedia.org/wiki/Marianas_Setentrionais</t>
  </si>
  <si>
    <t>Rabat</t>
  </si>
  <si>
    <t>Casablanca</t>
  </si>
  <si>
    <t>dirham marroquino</t>
  </si>
  <si>
    <t>al-Maġrib</t>
  </si>
  <si>
    <t>MAR</t>
  </si>
  <si>
    <t>https://pt.wikipedia.org/wiki/Marrocos</t>
  </si>
  <si>
    <t>Fort de France</t>
  </si>
  <si>
    <t>https://pt.wikipedia.org/wiki/Martinica</t>
  </si>
  <si>
    <t>Port Louis</t>
  </si>
  <si>
    <t>https://pt.wikipedia.org/wiki/Maur%C3%ADcia</t>
  </si>
  <si>
    <t>Nouakchott</t>
  </si>
  <si>
    <t>ouguiya</t>
  </si>
  <si>
    <t>Muritanya</t>
  </si>
  <si>
    <t>https://pt.wikipedia.org/wiki/Maurit%C3%A2nia</t>
  </si>
  <si>
    <t>Mamoudzou</t>
  </si>
  <si>
    <t>https://pt.wikipedia.org/wiki/Mayotte</t>
  </si>
  <si>
    <t>Cidade do México</t>
  </si>
  <si>
    <t>peso mexicano</t>
  </si>
  <si>
    <t>MEX</t>
  </si>
  <si>
    <t>https://pt.wikipedia.org/wiki/M%C3%A9xico</t>
  </si>
  <si>
    <t>Palikir</t>
  </si>
  <si>
    <t>Kolonia</t>
  </si>
  <si>
    <t>Micronesia</t>
  </si>
  <si>
    <t>https://pt.wikipedia.org/wiki/Estados_Federados_da_Micron%C3%A9sia</t>
  </si>
  <si>
    <t>Maputo</t>
  </si>
  <si>
    <t>metical</t>
  </si>
  <si>
    <t>Moçcambique</t>
  </si>
  <si>
    <t>https://pt.wikipedia.org/wiki/Mo%C3%A7ambique</t>
  </si>
  <si>
    <t>Chisinau</t>
  </si>
  <si>
    <t>leu moldávio</t>
  </si>
  <si>
    <t>https://pt.wikipedia.org/wiki/Mold%C3%A1via</t>
  </si>
  <si>
    <t>Monaco Ville</t>
  </si>
  <si>
    <t>https://pt.wikipedia.org/wiki/M%C3%B3naco</t>
  </si>
  <si>
    <t>Ulan Bator</t>
  </si>
  <si>
    <t>togrog</t>
  </si>
  <si>
    <t>Mongol uls</t>
  </si>
  <si>
    <t>https://pt.wikipedia.org/wiki/Mong%C3%B3lia</t>
  </si>
  <si>
    <t>Brades</t>
  </si>
  <si>
    <t>https://pt.wikipedia.org/wiki/Montserrat</t>
  </si>
  <si>
    <t>Podgorica</t>
  </si>
  <si>
    <t>Crna Gora</t>
  </si>
  <si>
    <t>MNE</t>
  </si>
  <si>
    <t>https://pt.wikipedia.org/wiki/Montenegro</t>
  </si>
  <si>
    <t>Naypyidaw</t>
  </si>
  <si>
    <t>Rangum</t>
  </si>
  <si>
    <t>quiat</t>
  </si>
  <si>
    <t>Myăma </t>
  </si>
  <si>
    <t>MMR</t>
  </si>
  <si>
    <t>https://pt.wikipedia.org/wiki/Myanmar</t>
  </si>
  <si>
    <t>Windhoek</t>
  </si>
  <si>
    <t>dólar namibiano</t>
  </si>
  <si>
    <t>Namibië</t>
  </si>
  <si>
    <t>https://pt.wikipedia.org/wiki/Nam%C3%ADbia</t>
  </si>
  <si>
    <t>Yaren</t>
  </si>
  <si>
    <t>https://pt.wikipedia.org/wiki/Nauru</t>
  </si>
  <si>
    <t>Catmandu</t>
  </si>
  <si>
    <t>rúpia nepalesa</t>
  </si>
  <si>
    <t>NPL</t>
  </si>
  <si>
    <t>https://pt.wikipedia.org/wiki/Nepal</t>
  </si>
  <si>
    <t>Manágua</t>
  </si>
  <si>
    <t>córdoba</t>
  </si>
  <si>
    <t>https://pt.wikipedia.org/wiki/Nicar%C3%A1gua</t>
  </si>
  <si>
    <t>Niamey</t>
  </si>
  <si>
    <t>https://pt.wikipedia.org/wiki/N%C3%ADger</t>
  </si>
  <si>
    <t>Abuja</t>
  </si>
  <si>
    <t>Lagos</t>
  </si>
  <si>
    <t>naira</t>
  </si>
  <si>
    <t>Nàìjíríà</t>
  </si>
  <si>
    <t>NGA</t>
  </si>
  <si>
    <t>https://pt.wikipedia.org/wiki/Nig%C3%A9ria</t>
  </si>
  <si>
    <t>Alofi</t>
  </si>
  <si>
    <t>https://pt.wikipedia.org/wiki/Niue</t>
  </si>
  <si>
    <t>Oslo</t>
  </si>
  <si>
    <t>coroa norueguesa</t>
  </si>
  <si>
    <t>Norge</t>
  </si>
  <si>
    <t>NOR</t>
  </si>
  <si>
    <t>https://pt.wikipedia.org/wiki/Noruega</t>
  </si>
  <si>
    <t>Noumea</t>
  </si>
  <si>
    <t>Território dependente</t>
  </si>
  <si>
    <t>https://pt.wikipedia.org/wiki/Nova_Caled%C3%B3nia</t>
  </si>
  <si>
    <t>Welington</t>
  </si>
  <si>
    <t>Auckland</t>
  </si>
  <si>
    <t>dólar da Nova Zelândia</t>
  </si>
  <si>
    <t>https://pt.wikipedia.org/wiki/Nova_Zel%C3%A2ndia</t>
  </si>
  <si>
    <t>Mascate</t>
  </si>
  <si>
    <t>Saltānat 'Umān</t>
  </si>
  <si>
    <t>https://pt.wikipedia.org/wiki/Om%C3%A3</t>
  </si>
  <si>
    <t>Cardiff</t>
  </si>
  <si>
    <t>Wales</t>
  </si>
  <si>
    <t>https://pt.wikipedia.org/wiki/Pa%C3%ADs_de_Gales</t>
  </si>
  <si>
    <t>Melekeok</t>
  </si>
  <si>
    <t>Koror</t>
  </si>
  <si>
    <t>https://pt.wikipedia.org/wiki/Palau</t>
  </si>
  <si>
    <t>Ramallah</t>
  </si>
  <si>
    <t>Gaza</t>
  </si>
  <si>
    <t>https://pt.wikipedia.org/wiki/Autoridade_Nacional_Palestiniana</t>
  </si>
  <si>
    <t>Cidade do Panamá</t>
  </si>
  <si>
    <t>balboa panamenha</t>
  </si>
  <si>
    <t>PAN</t>
  </si>
  <si>
    <t>https://pt.wikipedia.org/wiki/Panam%C3%A1</t>
  </si>
  <si>
    <t>Port Moresby</t>
  </si>
  <si>
    <t>kina</t>
  </si>
  <si>
    <t>PNG</t>
  </si>
  <si>
    <t>https://pt.wikipedia.org/wiki/Papua-Nova_Guin%C3%A9</t>
  </si>
  <si>
    <t>Islamabad</t>
  </si>
  <si>
    <t>Carachi</t>
  </si>
  <si>
    <t>rúpia</t>
  </si>
  <si>
    <t>Pākistān</t>
  </si>
  <si>
    <t>https://pt.wikipedia.org/wiki/Paquist%C3%A3o</t>
  </si>
  <si>
    <t>Assunção</t>
  </si>
  <si>
    <t>guarani</t>
  </si>
  <si>
    <t>https://pt.wikipedia.org/wiki/Paraguai</t>
  </si>
  <si>
    <t>Lima</t>
  </si>
  <si>
    <t>nuevo sol</t>
  </si>
  <si>
    <t>Perú</t>
  </si>
  <si>
    <t>https://pt.wikipedia.org/wiki/Peru</t>
  </si>
  <si>
    <t>Papeete</t>
  </si>
  <si>
    <t>Faa'a</t>
  </si>
  <si>
    <t>Coletividade de utramar</t>
  </si>
  <si>
    <t>https://pt.wikipedia.org/wiki/Polin%C3%A9sia_Francesa</t>
  </si>
  <si>
    <t>Varsóvia</t>
  </si>
  <si>
    <t>zloty</t>
  </si>
  <si>
    <t>Poska</t>
  </si>
  <si>
    <t>POL</t>
  </si>
  <si>
    <t>https://pt.wikipedia.org/wiki/Pol%C3%B3nia</t>
  </si>
  <si>
    <t>San Juan</t>
  </si>
  <si>
    <t>Puerto Rico</t>
  </si>
  <si>
    <t>https://pt.wikipedia.org/wiki/Porto_Rico</t>
  </si>
  <si>
    <t>Lisboa</t>
  </si>
  <si>
    <t>PRT</t>
  </si>
  <si>
    <t>https://pt.wikipedia.org/wiki/Portugal</t>
  </si>
  <si>
    <t>Nairóbi</t>
  </si>
  <si>
    <t>xelim queniano</t>
  </si>
  <si>
    <t>KEN</t>
  </si>
  <si>
    <t>https://pt.wikipedia.org/wiki/Qu%C3%A9nia</t>
  </si>
  <si>
    <t>Bisqueque</t>
  </si>
  <si>
    <t>som</t>
  </si>
  <si>
    <t>https://pt.wikipedia.org/wiki/Quirguist%C3%A3o</t>
  </si>
  <si>
    <t>Tarawa do Sul</t>
  </si>
  <si>
    <t>Tarawa</t>
  </si>
  <si>
    <t>https://pt.wikipedia.org/wiki/Kiribati</t>
  </si>
  <si>
    <t>United Kingdom</t>
  </si>
  <si>
    <t>GBR</t>
  </si>
  <si>
    <t>https://pt.wikipedia.org/wiki/Reino_Unido</t>
  </si>
  <si>
    <t>Bangui</t>
  </si>
  <si>
    <t>Central African Republic</t>
  </si>
  <si>
    <t>Ködörösêse tî Bêafrîka</t>
  </si>
  <si>
    <t>https://pt.wikipedia.org/wiki/Rep%C3%BAblica_Centro-Africana</t>
  </si>
  <si>
    <t>Praga</t>
  </si>
  <si>
    <t>Česká republika</t>
  </si>
  <si>
    <t>CZE</t>
  </si>
  <si>
    <t>https://pt.wikipedia.org/wiki/Rep%C3%BAblica_Checa</t>
  </si>
  <si>
    <t>Kinshasa</t>
  </si>
  <si>
    <t>franco congolês</t>
  </si>
  <si>
    <t>Congo-Kinshasa</t>
  </si>
  <si>
    <t>COD</t>
  </si>
  <si>
    <t>https://pt.wikipedia.org/wiki/Rep%C3%BAblica_Democr%C3%A1tica_do_Congo</t>
  </si>
  <si>
    <t>Brazzaville</t>
  </si>
  <si>
    <t>franco centro africano</t>
  </si>
  <si>
    <t>Congo-Brazzaville</t>
  </si>
  <si>
    <t>https://pt.wikipedia.org/wiki/Rep%C3%BAblica_do_Congo</t>
  </si>
  <si>
    <t>Santo Domingo</t>
  </si>
  <si>
    <t>https://pt.wikipedia.org/wiki/Rep%C3%BAblica_Dominicana</t>
  </si>
  <si>
    <t>Bucareste</t>
  </si>
  <si>
    <t>leu romeno</t>
  </si>
  <si>
    <t>România</t>
  </si>
  <si>
    <t>https://pt.wikipedia.org/wiki/Rom%C3%A9nia</t>
  </si>
  <si>
    <t>Kigali</t>
  </si>
  <si>
    <t>franco ruandês</t>
  </si>
  <si>
    <t>RWA</t>
  </si>
  <si>
    <t>https://pt.wikipedia.org/wiki/Ruanda</t>
  </si>
  <si>
    <t>Moscou</t>
  </si>
  <si>
    <t>rublo</t>
  </si>
  <si>
    <t>Rossíya</t>
  </si>
  <si>
    <t>RUS</t>
  </si>
  <si>
    <t>https://pt.wikipedia.org/wiki/R%C3%BAssia</t>
  </si>
  <si>
    <t>El Aaiún</t>
  </si>
  <si>
    <t>Aṣ-Ṣaḥrā’ al-Gharbīyah</t>
  </si>
  <si>
    <t>https://pt.wikipedia.org/wiki/Saara_Ocidental</t>
  </si>
  <si>
    <t>Apia</t>
  </si>
  <si>
    <t>https://pt.wikipedia.org/wiki/Samoa</t>
  </si>
  <si>
    <t>Pago pago</t>
  </si>
  <si>
    <t>American Samoa</t>
  </si>
  <si>
    <t>https://pt.wikipedia.org/wiki/Samoa_Americana</t>
  </si>
  <si>
    <t>Jamestown</t>
  </si>
  <si>
    <t>Saint Helena</t>
  </si>
  <si>
    <t>https://pt.wikipedia.org/wiki/Santa_Helena_(ilha)</t>
  </si>
  <si>
    <t>Castries</t>
  </si>
  <si>
    <t>https://pt.wikipedia.org/wiki/Santa_L%C3%BAcia</t>
  </si>
  <si>
    <t>Brasseferre</t>
  </si>
  <si>
    <t>https://pt.wikipedia.org/wiki/S%C3%A3o_Crist%C3%B3v%C3%A3o_e_Nevis</t>
  </si>
  <si>
    <t>Dogana</t>
  </si>
  <si>
    <t>https://pt.wikipedia.org/wiki/San_Marino</t>
  </si>
  <si>
    <t>Saint Pierre</t>
  </si>
  <si>
    <t>Saint Pierre and Miquelon</t>
  </si>
  <si>
    <t>https://pt.wikipedia.org/wiki/Saint-Pierre_e_Miquelon</t>
  </si>
  <si>
    <t>São Tomé</t>
  </si>
  <si>
    <t>Água Grande</t>
  </si>
  <si>
    <t>São Tomé and Príncipe</t>
  </si>
  <si>
    <t>https://pt.wikipedia.org/wiki/S%C3%A3o_Tom%C3%A9_e_Pr%C3%ADncipe</t>
  </si>
  <si>
    <t>Kingstown</t>
  </si>
  <si>
    <t>Saint Vincent and the Grenadines</t>
  </si>
  <si>
    <t>https://pt.wikipedia.org/wiki/S%C3%A3o_Vicente_e_Granadinas</t>
  </si>
  <si>
    <t>Victoria</t>
  </si>
  <si>
    <t>https://pt.wikipedia.org/wiki/Seicheles</t>
  </si>
  <si>
    <t>Dakar</t>
  </si>
  <si>
    <t>Sénégal</t>
  </si>
  <si>
    <t>https://pt.wikipedia.org/wiki/Senegal</t>
  </si>
  <si>
    <t>Freetown</t>
  </si>
  <si>
    <t>leone</t>
  </si>
  <si>
    <t>https://pt.wikipedia.org/wiki/Serra_Leoa</t>
  </si>
  <si>
    <t>Belgrado</t>
  </si>
  <si>
    <t>dinar sérvio</t>
  </si>
  <si>
    <t>Srbija</t>
  </si>
  <si>
    <t>rs</t>
  </si>
  <si>
    <t>https://pt.wikipedia.org/wiki/S%C3%A9rvia</t>
  </si>
  <si>
    <t>dólar de Singapura</t>
  </si>
  <si>
    <t>SGP</t>
  </si>
  <si>
    <t>https://pt.wikipedia.org/wiki/Singapura</t>
  </si>
  <si>
    <t>Damasco</t>
  </si>
  <si>
    <t>Alepo</t>
  </si>
  <si>
    <t>libra síria</t>
  </si>
  <si>
    <t>sūriyā</t>
  </si>
  <si>
    <t>https://pt.wikipedia.org/wiki/S%C3%ADria</t>
  </si>
  <si>
    <t>Mogadíscio</t>
  </si>
  <si>
    <t>xelim somali</t>
  </si>
  <si>
    <t>Soomaaliya</t>
  </si>
  <si>
    <t>https://pt.wikipedia.org/wiki/Som%C3%A1lia</t>
  </si>
  <si>
    <t>Kotte</t>
  </si>
  <si>
    <t>Colombo</t>
  </si>
  <si>
    <t>rúpia ceilandesa</t>
  </si>
  <si>
    <t>Śrī Laṃkāva</t>
  </si>
  <si>
    <t>https://pt.wikipedia.org/wiki/Sri_Lanka</t>
  </si>
  <si>
    <t>Mbabane</t>
  </si>
  <si>
    <t>Manzini</t>
  </si>
  <si>
    <t>lilangeni suazi</t>
  </si>
  <si>
    <t>Swaziland</t>
  </si>
  <si>
    <t>Umbuso weSwatini</t>
  </si>
  <si>
    <t>SWZ</t>
  </si>
  <si>
    <t>https://pt.wikipedia.org/wiki/Suazil%C3%A2ndia</t>
  </si>
  <si>
    <t>Cartum</t>
  </si>
  <si>
    <t>Omdurman</t>
  </si>
  <si>
    <t>dinar sudanês</t>
  </si>
  <si>
    <t>As-Sudan</t>
  </si>
  <si>
    <t>SDN</t>
  </si>
  <si>
    <t>https://pt.wikipedia.org/wiki/Sud%C3%A3o</t>
  </si>
  <si>
    <t>Juba</t>
  </si>
  <si>
    <t>libra sul sudanesa</t>
  </si>
  <si>
    <t>https://pt.wikipedia.org/wiki/Sud%C3%A3o_do_Sul</t>
  </si>
  <si>
    <t>Estocolmo</t>
  </si>
  <si>
    <t>coroa sueca</t>
  </si>
  <si>
    <t>Sverige</t>
  </si>
  <si>
    <t>SWE</t>
  </si>
  <si>
    <t>https://pt.wikipedia.org/wiki/Su%C3%A9cia</t>
  </si>
  <si>
    <t>Berna</t>
  </si>
  <si>
    <t>Zurique</t>
  </si>
  <si>
    <t>franco suíço</t>
  </si>
  <si>
    <t>Schwiiz</t>
  </si>
  <si>
    <t>https://pt.wikipedia.org/wiki/Su%C3%AD%C3%A7a</t>
  </si>
  <si>
    <t>Paramaribo</t>
  </si>
  <si>
    <t>dólar do suriname</t>
  </si>
  <si>
    <t>https://pt.wikipedia.org/wiki/Suriname</t>
  </si>
  <si>
    <t>Bangcoc</t>
  </si>
  <si>
    <t>baht tailandês</t>
  </si>
  <si>
    <t>Thai</t>
  </si>
  <si>
    <t>https://pt.wikipedia.org/wiki/Tail%C3%A2ndia</t>
  </si>
  <si>
    <t>Taipé</t>
  </si>
  <si>
    <t>Nova Taipé</t>
  </si>
  <si>
    <t>novo dólar taiwanês</t>
  </si>
  <si>
    <t>Táiwān</t>
  </si>
  <si>
    <t>https://pt.wikipedia.org/wiki/Taiwan</t>
  </si>
  <si>
    <t>Duchambe</t>
  </si>
  <si>
    <t>somoni</t>
  </si>
  <si>
    <t>Tajikistan</t>
  </si>
  <si>
    <t>Çumhuriji </t>
  </si>
  <si>
    <t>https://pt.wikipedia.org/wiki/Tajiquist%C3%A3o</t>
  </si>
  <si>
    <t>Dodoma</t>
  </si>
  <si>
    <t>Dar es Salaam</t>
  </si>
  <si>
    <t>xelim tanzaniano</t>
  </si>
  <si>
    <t>https://pt.wikipedia.org/wiki/Tanz%C3%A2nia</t>
  </si>
  <si>
    <t>Diego Garcia</t>
  </si>
  <si>
    <t>British Indian Ocean Territory</t>
  </si>
  <si>
    <t>https://pt.wikipedia.org/wiki/Territ%C3%B3rio_Brit%C3%A2nico_do_Oceano_%C3%8Dndico</t>
  </si>
  <si>
    <t>French Southern and Antarctic Lands</t>
  </si>
  <si>
    <t>https://pt.wikipedia.org/wiki/Terras_Austrais_e_Ant%C3%A1rticas_Francesas</t>
  </si>
  <si>
    <t>Dili</t>
  </si>
  <si>
    <t>https://pt.wikipedia.org/wiki/Timor-Leste</t>
  </si>
  <si>
    <t>Lomé</t>
  </si>
  <si>
    <t>République Togolaise</t>
  </si>
  <si>
    <t>https://pt.wikipedia.org/wiki/Togo</t>
  </si>
  <si>
    <t>Nakunonu</t>
  </si>
  <si>
    <t>https://pt.wikipedia.org/wiki/Tokelau</t>
  </si>
  <si>
    <t>Nuku'alofa</t>
  </si>
  <si>
    <t>https://pt.wikipedia.org/wiki/Tonga</t>
  </si>
  <si>
    <t>Port of Spain</t>
  </si>
  <si>
    <t>Chaguanas</t>
  </si>
  <si>
    <t>https://pt.wikipedia.org/wiki/Trinidad_e_Tobago</t>
  </si>
  <si>
    <t>Túnis</t>
  </si>
  <si>
    <t>dinar tunisiano</t>
  </si>
  <si>
    <t>Tūnis</t>
  </si>
  <si>
    <t>https://pt.wikipedia.org/wiki/Tun%C3%ADsia</t>
  </si>
  <si>
    <t>Asgabate</t>
  </si>
  <si>
    <t>manate turcomeno</t>
  </si>
  <si>
    <t>Turkmenistan</t>
  </si>
  <si>
    <t>Türkmenistan</t>
  </si>
  <si>
    <t>https://pt.wikipedia.org/wiki/Turquemenist%C3%A3o</t>
  </si>
  <si>
    <t>Ancara</t>
  </si>
  <si>
    <t>Istambul</t>
  </si>
  <si>
    <t>lira turca</t>
  </si>
  <si>
    <t>Türkiye</t>
  </si>
  <si>
    <t>https://pt.wikipedia.org/wiki/Turquia</t>
  </si>
  <si>
    <t>Funafuti</t>
  </si>
  <si>
    <t>Alapi</t>
  </si>
  <si>
    <t>https://pt.wikipedia.org/wiki/Tuvalu</t>
  </si>
  <si>
    <t>Kiev</t>
  </si>
  <si>
    <t>grivnia</t>
  </si>
  <si>
    <t>Ukrayina</t>
  </si>
  <si>
    <t>https://pt.wikipedia.org/wiki/Ucr%C3%A2nia</t>
  </si>
  <si>
    <t>Kampala</t>
  </si>
  <si>
    <t>xelim de Uganda</t>
  </si>
  <si>
    <t>UGA</t>
  </si>
  <si>
    <t>https://pt.wikipedia.org/wiki/Uganda</t>
  </si>
  <si>
    <t>Montevideu</t>
  </si>
  <si>
    <t>peso uruguaio</t>
  </si>
  <si>
    <t>https://pt.wikipedia.org/wiki/Uruguai</t>
  </si>
  <si>
    <t>Tashkent</t>
  </si>
  <si>
    <t>som uzbeque</t>
  </si>
  <si>
    <t>Oʻzbekiston</t>
  </si>
  <si>
    <t>https://pt.wikipedia.org/wiki/Uzbequist%C3%A3o</t>
  </si>
  <si>
    <t>Port Vila</t>
  </si>
  <si>
    <t>https://pt.wikipedia.org/wiki/Vanuatu</t>
  </si>
  <si>
    <t>Vatican city</t>
  </si>
  <si>
    <t>Status Civitatis Vaticanæ</t>
  </si>
  <si>
    <t>https://pt.wikipedia.org/wiki/Vaticano</t>
  </si>
  <si>
    <t>Caracas</t>
  </si>
  <si>
    <t>bolivar venezuelano</t>
  </si>
  <si>
    <t>https://pt.wikipedia.org/wiki/Venezuela</t>
  </si>
  <si>
    <t>Hanói</t>
  </si>
  <si>
    <t>Cidade de Ho Chi Minh</t>
  </si>
  <si>
    <t>dong</t>
  </si>
  <si>
    <t>Việt Nam</t>
  </si>
  <si>
    <t>https://pt.wikipedia.org/wiki/Vietn%C3%A3</t>
  </si>
  <si>
    <t>Mata Utu</t>
  </si>
  <si>
    <t>Wallis and Futuna</t>
  </si>
  <si>
    <t>https://pt.wikipedia.org/wiki/Wallis_e_Futuna</t>
  </si>
  <si>
    <t>Lusaka</t>
  </si>
  <si>
    <t>kwacha zambiana</t>
  </si>
  <si>
    <t>ZMB</t>
  </si>
  <si>
    <t>https://pt.wikipedia.org/wiki/Z%C3%A2mbia</t>
  </si>
  <si>
    <t>Harare</t>
  </si>
  <si>
    <t>dólar zimbabuano</t>
  </si>
  <si>
    <t>https://pt.wikipedia.org/wiki/Zimbabwe</t>
  </si>
  <si>
    <t>Hong Kong(China)</t>
  </si>
  <si>
    <t>Porto Rico(Estados Unidos)</t>
  </si>
  <si>
    <t>Trinidad e Tobago</t>
  </si>
  <si>
    <t>Macau(China)</t>
  </si>
  <si>
    <t>Transnístria</t>
  </si>
  <si>
    <t>República Turca de Chipre do Norte</t>
  </si>
  <si>
    <t>Polinésia Francesa(França)</t>
  </si>
  <si>
    <t>Abecásia</t>
  </si>
  <si>
    <t>Guam(Estados unidos)</t>
  </si>
  <si>
    <t>Curaçao(Países Baixos)</t>
  </si>
  <si>
    <t>Aruba(Países Baixos)</t>
  </si>
  <si>
    <t>Jersey(Reino Unido)</t>
  </si>
  <si>
    <t>U.S. Ilhas Virgens(Estados Unidos)</t>
  </si>
  <si>
    <t>Estados Federados da Micronésia</t>
  </si>
  <si>
    <t>Ilha de Man(Reino Unido)</t>
  </si>
  <si>
    <t>Ilhas Cayman(Reino Unido)</t>
  </si>
  <si>
    <t>Bermudas(Reino Unido)</t>
  </si>
  <si>
    <t>Guernsey(Reino Unido)</t>
  </si>
  <si>
    <t>Samoa Americana(Estados Unidos)</t>
  </si>
  <si>
    <t>Marianas Setentrionais(Estados Unidos)</t>
  </si>
  <si>
    <t>Ossétia do Sul</t>
  </si>
  <si>
    <t>Ilhas Faroe(Dinamarca)</t>
  </si>
  <si>
    <t>Ilhas Turks e Caicos(Reino Unido)</t>
  </si>
  <si>
    <t>Gibraltar(Reino Unido)</t>
  </si>
  <si>
    <t>Ilhas Virgens Britânicas(Reino Unido)</t>
  </si>
  <si>
    <t>Anguilla(Reino Unido)</t>
  </si>
  <si>
    <t>Wallis e Futuna(França)</t>
  </si>
  <si>
    <t>Montserrat(Reino Unido)</t>
  </si>
  <si>
    <t>Ilhas Malvinas(Reino Unido)</t>
  </si>
  <si>
    <t>Ilha Norfolk(Austrália)</t>
  </si>
  <si>
    <t>Tokelau(NZ)</t>
  </si>
  <si>
    <t>Ilhas Cocos (Keeling)(Austrália)</t>
  </si>
  <si>
    <t>Ilhas Pitcairn(UK)</t>
  </si>
  <si>
    <t>Chipre do Norte</t>
  </si>
  <si>
    <t>Nova Caledônia(França)</t>
  </si>
  <si>
    <t>Ilhas virgens americanas</t>
  </si>
  <si>
    <t>Gronelândia(Dinamarca)</t>
  </si>
  <si>
    <t>Saint-Martin(França)</t>
  </si>
  <si>
    <t>Saint Martin</t>
  </si>
  <si>
    <t>São Bartolomeu(França)</t>
  </si>
  <si>
    <t>São Bartolomeu</t>
  </si>
  <si>
    <t>São Pedro e Miquelon(França)</t>
  </si>
  <si>
    <t>Santa Helena, Ascensão e Tristão da Cunha(Reino Unido)</t>
  </si>
  <si>
    <t>Ilha Christmas(Austrália)</t>
  </si>
  <si>
    <t>Nomepadronizado</t>
  </si>
  <si>
    <t>países</t>
  </si>
  <si>
    <t>Coluna</t>
  </si>
  <si>
    <t>Coluna dados</t>
  </si>
  <si>
    <t>Somalilândia</t>
  </si>
  <si>
    <t>Irão</t>
  </si>
  <si>
    <t>Mianmar</t>
  </si>
  <si>
    <t>Madagáscar</t>
  </si>
  <si>
    <t>SvalbardeJan Mayen</t>
  </si>
  <si>
    <t>Macedónia do Norte</t>
  </si>
  <si>
    <t>Nagorno-Karabakh</t>
  </si>
  <si>
    <t>Ilhas Canárias</t>
  </si>
  <si>
    <t>Reunião</t>
  </si>
  <si>
    <t>Zanzibar</t>
  </si>
  <si>
    <t>Turks e Caicos</t>
  </si>
  <si>
    <t>Bonaire</t>
  </si>
  <si>
    <t>Acrotíri e Decelia</t>
  </si>
  <si>
    <t>São Pedro e Miquelão</t>
  </si>
  <si>
    <t>Santo Eustáquio</t>
  </si>
  <si>
    <t>Saba</t>
  </si>
  <si>
    <t>Essuatíni</t>
  </si>
  <si>
    <t>Terras Austrais e Antárticas Francesas</t>
  </si>
  <si>
    <t>Ilhas Geórgia do Sul e Sandwich do Sul</t>
  </si>
  <si>
    <t>Ilhas Feroé</t>
  </si>
  <si>
    <t>Ilha Heard e Ilhas McDonald</t>
  </si>
  <si>
    <t>Santa Helena, Ascensão e Tristão da Cunha</t>
  </si>
  <si>
    <t>São Cristóvão e Névis</t>
  </si>
  <si>
    <t>Pitcairn</t>
  </si>
  <si>
    <t>Ilhas Cocos (Keeling)</t>
  </si>
  <si>
    <t>Toquelau</t>
  </si>
  <si>
    <t>Sukhumi</t>
  </si>
  <si>
    <t>Saint Denis</t>
  </si>
  <si>
    <t>Marigot</t>
  </si>
  <si>
    <t>Hargeisa</t>
  </si>
  <si>
    <t>Tiraspol</t>
  </si>
  <si>
    <t>Ilha de São Martinho holandesa</t>
  </si>
  <si>
    <t>Ilha de São Martinho francesa</t>
  </si>
  <si>
    <t>Philpsburg</t>
  </si>
  <si>
    <t>Sint Maarten</t>
  </si>
  <si>
    <t>Santo Esutáquio</t>
  </si>
  <si>
    <t>Kralendijk</t>
  </si>
  <si>
    <t>The Bottom</t>
  </si>
  <si>
    <t>São Martinho francesa</t>
  </si>
  <si>
    <t>São Martinho holandesa</t>
  </si>
  <si>
    <t>Situação de autonomia</t>
  </si>
  <si>
    <t>Listenstaine</t>
  </si>
  <si>
    <t>1. Cole os dados como texto na tabela.</t>
  </si>
  <si>
    <t>2. Digite os nomes das colunas a importar.</t>
  </si>
  <si>
    <t>3. Padronizar nomes</t>
  </si>
  <si>
    <t>4. Tratar valores.</t>
  </si>
  <si>
    <t>5. Importar</t>
  </si>
  <si>
    <t>6. Limpar tabela</t>
  </si>
  <si>
    <t>https://pt.wikipedia.org/wiki/Abec%C3%A1sia</t>
  </si>
  <si>
    <t>https://pt.wikipedia.org/wiki/Bonaire</t>
  </si>
  <si>
    <t>https://pt.wikipedia.org/wiki/Rep%C3%BAblica_Turca_de_Chipre_do_Norte</t>
  </si>
  <si>
    <t>https://pt.wikipedia.org/wiki/Nagorno-Karabakh</t>
  </si>
  <si>
    <t>https://pt.wikipedia.org/wiki/Oss%C3%A9tia_do_Sul</t>
  </si>
  <si>
    <t>https://pt.wikipedia.org/wiki/Reuni%C3%A3o_(departamento)</t>
  </si>
  <si>
    <t>https://pt.wikipedia.org/wiki/Saba</t>
  </si>
  <si>
    <t>https://pt.wikipedia.org/wiki/Santo_Eust%C3%A1quio_(Pa%C3%ADses_Baixos)</t>
  </si>
  <si>
    <t>https://pt.wikipedia.org/wiki/S%C3%A3o_Bartolomeu_(coletividade)</t>
  </si>
  <si>
    <t>https://pt.wikipedia.org/wiki/S%C3%A3o_Martinho_(Fran%C3%A7a)</t>
  </si>
  <si>
    <t>https://pt.wikipedia.org/wiki/S%C3%A3o_Martinho_(Pa%C3%ADses_Baixos)</t>
  </si>
  <si>
    <t>https://pt.wikipedia.org/wiki/Somalil%C3%A2ndia</t>
  </si>
  <si>
    <t>https://pt.wikipedia.org/wiki/Transn%C3%ADstria</t>
  </si>
  <si>
    <t>https://pt.wikipedia.org/wiki/Zanzibar</t>
  </si>
  <si>
    <t>Nicósia do Norte</t>
  </si>
  <si>
    <t>Tskhinvali</t>
  </si>
  <si>
    <t>Gustávia</t>
  </si>
  <si>
    <t>Estepanaquerte</t>
  </si>
  <si>
    <t>.ad</t>
  </si>
  <si>
    <t>.ae</t>
  </si>
  <si>
    <t>.af</t>
  </si>
  <si>
    <t>.ag</t>
  </si>
  <si>
    <t>.ai</t>
  </si>
  <si>
    <t>.al</t>
  </si>
  <si>
    <t>.am</t>
  </si>
  <si>
    <t>.ao</t>
  </si>
  <si>
    <t>.aq</t>
  </si>
  <si>
    <t>.ar</t>
  </si>
  <si>
    <t>.as</t>
  </si>
  <si>
    <t>.at</t>
  </si>
  <si>
    <t>.au</t>
  </si>
  <si>
    <t>.aw</t>
  </si>
  <si>
    <t>.az</t>
  </si>
  <si>
    <t>.ba</t>
  </si>
  <si>
    <t>.bb</t>
  </si>
  <si>
    <t>.bd</t>
  </si>
  <si>
    <t>.be</t>
  </si>
  <si>
    <t>.bf</t>
  </si>
  <si>
    <t>.bg</t>
  </si>
  <si>
    <t>.bh</t>
  </si>
  <si>
    <t>.bi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</si>
  <si>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</si>
  <si>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</si>
  <si>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</si>
  <si>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</si>
  <si>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</si>
  <si>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</si>
  <si>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</si>
  <si>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</si>
  <si>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</si>
  <si>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</si>
  <si>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</si>
  <si>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</si>
  <si>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.cc</t>
  </si>
  <si>
    <t>.cd</t>
  </si>
  <si>
    <t>.cf</t>
  </si>
  <si>
    <t>.cg</t>
  </si>
  <si>
    <t>.ch</t>
  </si>
  <si>
    <t>.ci</t>
  </si>
  <si>
    <t>.ck</t>
  </si>
  <si>
    <t>.cl</t>
  </si>
  <si>
    <t>.cm</t>
  </si>
  <si>
    <t>.cn</t>
  </si>
  <si>
    <t>.co</t>
  </si>
  <si>
    <t>.cr</t>
  </si>
  <si>
    <t>.cu</t>
  </si>
  <si>
    <t>.cv</t>
  </si>
  <si>
    <t>.cx</t>
  </si>
  <si>
    <t>Ilha Natal</t>
  </si>
  <si>
    <t>.cy</t>
  </si>
  <si>
    <t>.cz</t>
  </si>
  <si>
    <t>República Checa</t>
  </si>
  <si>
    <t>.de</t>
  </si>
  <si>
    <t>.dj</t>
  </si>
  <si>
    <t>.dk</t>
  </si>
  <si>
    <t>.dm</t>
  </si>
  <si>
    <t>.do</t>
  </si>
  <si>
    <t>.dz</t>
  </si>
  <si>
    <t>.ec</t>
  </si>
  <si>
    <t>.ee</t>
  </si>
  <si>
    <t>.eg</t>
  </si>
  <si>
    <t>Egipto</t>
  </si>
  <si>
    <t>.er</t>
  </si>
  <si>
    <t>.es</t>
  </si>
  <si>
    <t>.et</t>
  </si>
  <si>
    <t>.fi</t>
  </si>
  <si>
    <t>.fj</t>
  </si>
  <si>
    <t>.fk</t>
  </si>
  <si>
    <t>.fm</t>
  </si>
  <si>
    <t>.fo</t>
  </si>
  <si>
    <t>.fr</t>
  </si>
  <si>
    <t>.ga</t>
  </si>
  <si>
    <t>.gd</t>
  </si>
  <si>
    <t>.ge</t>
  </si>
  <si>
    <t>.gf</t>
  </si>
  <si>
    <t>.gg</t>
  </si>
  <si>
    <t>.gh</t>
  </si>
  <si>
    <t>.gi</t>
  </si>
  <si>
    <t>.gl</t>
  </si>
  <si>
    <t>.gm</t>
  </si>
  <si>
    <t>.gn</t>
  </si>
  <si>
    <t>.gp</t>
  </si>
  <si>
    <t>.gq</t>
  </si>
  <si>
    <t>.gr</t>
  </si>
  <si>
    <t>.gs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</si>
  <si>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</si>
  <si>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</si>
  <si>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</si>
  <si>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</si>
  <si>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</si>
  <si>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</si>
  <si>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</si>
  <si>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</si>
  <si>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</si>
  <si>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</si>
  <si>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</si>
  <si>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</si>
  <si>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</si>
  <si>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.im</t>
  </si>
  <si>
    <t>.in</t>
  </si>
  <si>
    <t>.io</t>
  </si>
  <si>
    <t>.iq</t>
  </si>
  <si>
    <t>.ir</t>
  </si>
  <si>
    <t>.is</t>
  </si>
  <si>
    <t>.it</t>
  </si>
  <si>
    <t>.je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</si>
  <si>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</si>
  <si>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</si>
  <si>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</si>
  <si>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</si>
  <si>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</si>
  <si>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</si>
  <si>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</si>
  <si>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</si>
  <si>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</si>
  <si>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Saint Kitts e Nevis</t>
  </si>
  <si>
    <t>.kr</t>
  </si>
  <si>
    <t>.kw</t>
  </si>
  <si>
    <t>.ky</t>
  </si>
  <si>
    <t>Ilhas Caiman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</si>
  <si>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</si>
  <si>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</si>
  <si>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</si>
  <si>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</si>
  <si>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</si>
  <si>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</si>
  <si>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</si>
  <si>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</si>
  <si>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</si>
  <si>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</si>
  <si>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</si>
  <si>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</si>
  <si>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</si>
  <si>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</si>
  <si>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.md</t>
  </si>
  <si>
    <t>.me</t>
  </si>
  <si>
    <t>.mg</t>
  </si>
  <si>
    <t>.mh</t>
  </si>
  <si>
    <t>.mk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</si>
  <si>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</si>
  <si>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</si>
  <si>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</si>
  <si>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</si>
  <si>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</si>
  <si>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</si>
  <si>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</si>
  <si>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</si>
  <si>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</si>
  <si>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.mu</t>
  </si>
  <si>
    <t>.mv</t>
  </si>
  <si>
    <t>.mw</t>
  </si>
  <si>
    <t>.mx</t>
  </si>
  <si>
    <t>.my</t>
  </si>
  <si>
    <t>.mz</t>
  </si>
  <si>
    <t>.nb</t>
  </si>
  <si>
    <t>.nc</t>
  </si>
  <si>
    <t>Nova Caledónia</t>
  </si>
  <si>
    <t>.ne</t>
  </si>
  <si>
    <t>.nf</t>
  </si>
  <si>
    <t>.ng</t>
  </si>
  <si>
    <t>.ni</t>
  </si>
  <si>
    <t>.nl</t>
  </si>
  <si>
    <t>.no</t>
  </si>
  <si>
    <t>.np</t>
  </si>
  <si>
    <t>.nr</t>
  </si>
  <si>
    <t>.nu</t>
  </si>
  <si>
    <t>.nz</t>
  </si>
  <si>
    <t>.om</t>
  </si>
  <si>
    <t>.pa</t>
  </si>
  <si>
    <t>.pe</t>
  </si>
  <si>
    <t>.pf</t>
  </si>
  <si>
    <t>.pg</t>
  </si>
  <si>
    <t>.ph</t>
  </si>
  <si>
    <t>.pk</t>
  </si>
  <si>
    <t>.pl</t>
  </si>
  <si>
    <t>.pm</t>
  </si>
  <si>
    <t>Saint-Pierre e Miquelon</t>
  </si>
  <si>
    <t>.pn</t>
  </si>
  <si>
    <t>.pr</t>
  </si>
  <si>
    <t>.ps</t>
  </si>
  <si>
    <t>.pt</t>
  </si>
  <si>
    <t>.pw</t>
  </si>
  <si>
    <t>.py</t>
  </si>
  <si>
    <t>.qa</t>
  </si>
  <si>
    <t>.re</t>
  </si>
  <si>
    <t>.ro</t>
  </si>
  <si>
    <t>.ru</t>
  </si>
  <si>
    <t>.rw</t>
  </si>
  <si>
    <t>.sa</t>
  </si>
  <si>
    <t>.sb</t>
  </si>
  <si>
    <t>.sc</t>
  </si>
  <si>
    <t>.scot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</si>
  <si>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</si>
  <si>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</si>
  <si>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</si>
  <si>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</si>
  <si>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</si>
  <si>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</si>
  <si>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</si>
  <si>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</si>
  <si>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</si>
  <si>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</si>
  <si>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</si>
  <si>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</si>
  <si>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.ss</t>
  </si>
  <si>
    <t>.st</t>
  </si>
  <si>
    <t>.sv</t>
  </si>
  <si>
    <t>.sy</t>
  </si>
  <si>
    <t>.sz</t>
  </si>
  <si>
    <t>.tc</t>
  </si>
  <si>
    <t>.td</t>
  </si>
  <si>
    <t>.tf</t>
  </si>
  <si>
    <t>.tg</t>
  </si>
  <si>
    <t>.th</t>
  </si>
  <si>
    <t>.tj</t>
  </si>
  <si>
    <t>.tk</t>
  </si>
  <si>
    <t>.tl</t>
  </si>
  <si>
    <t>.tm</t>
  </si>
  <si>
    <t>.tn</t>
  </si>
  <si>
    <t>.to</t>
  </si>
  <si>
    <t>.tr</t>
  </si>
  <si>
    <t>.tt</t>
  </si>
  <si>
    <t>.tv</t>
  </si>
  <si>
    <t>.tw</t>
  </si>
  <si>
    <t>.tz</t>
  </si>
  <si>
    <t>.ua</t>
  </si>
  <si>
    <t>.ug</t>
  </si>
  <si>
    <t>.uk</t>
  </si>
  <si>
    <t>.us</t>
  </si>
  <si>
    <t>.uy</t>
  </si>
  <si>
    <t>.uz</t>
  </si>
  <si>
    <t>.va</t>
  </si>
  <si>
    <t>.vc</t>
  </si>
  <si>
    <t>.ve</t>
  </si>
  <si>
    <t>.vg</t>
  </si>
  <si>
    <t>.vi</t>
  </si>
  <si>
    <t>.vn</t>
  </si>
  <si>
    <t>.vu</t>
  </si>
  <si>
    <t>.wf</t>
  </si>
  <si>
    <t>.ws</t>
  </si>
  <si>
    <t>.ye</t>
  </si>
  <si>
    <t>.yt</t>
  </si>
  <si>
    <t>.za</t>
  </si>
  <si>
    <t>.zm</t>
  </si>
  <si>
    <t>.zw</t>
  </si>
  <si>
    <t>Malvinas</t>
  </si>
  <si>
    <t>Vinculado a</t>
  </si>
  <si>
    <t>ZAF</t>
  </si>
  <si>
    <t>ALB</t>
  </si>
  <si>
    <t>DEU</t>
  </si>
  <si>
    <t>AND</t>
  </si>
  <si>
    <t>AGO</t>
  </si>
  <si>
    <t>AIA</t>
  </si>
  <si>
    <t>ATA</t>
  </si>
  <si>
    <t>ATG</t>
  </si>
  <si>
    <t>SAU</t>
  </si>
  <si>
    <t>DZA</t>
  </si>
  <si>
    <t>ARM</t>
  </si>
  <si>
    <t>ABW</t>
  </si>
  <si>
    <t>AUT</t>
  </si>
  <si>
    <t>AZE</t>
  </si>
  <si>
    <t>BHS</t>
  </si>
  <si>
    <t>BRB</t>
  </si>
  <si>
    <t>BEL</t>
  </si>
  <si>
    <t>BLZ</t>
  </si>
  <si>
    <t>BEN</t>
  </si>
  <si>
    <t>BMU</t>
  </si>
  <si>
    <t>BIH</t>
  </si>
  <si>
    <t>BWA</t>
  </si>
  <si>
    <t>BVT</t>
  </si>
  <si>
    <t>BGR</t>
  </si>
  <si>
    <t>BFA</t>
  </si>
  <si>
    <t>BTN</t>
  </si>
  <si>
    <t>CPV</t>
  </si>
  <si>
    <t>Cambodja</t>
  </si>
  <si>
    <t>CAN</t>
  </si>
  <si>
    <t>CYM</t>
  </si>
  <si>
    <t>KAZ</t>
  </si>
  <si>
    <t>CAF</t>
  </si>
  <si>
    <t>TCD</t>
  </si>
  <si>
    <t>CHL</t>
  </si>
  <si>
    <t>CYP</t>
  </si>
  <si>
    <t>CXR</t>
  </si>
  <si>
    <t>CCK</t>
  </si>
  <si>
    <t>COL</t>
  </si>
  <si>
    <t>COM</t>
  </si>
  <si>
    <t>COG</t>
  </si>
  <si>
    <t>COK</t>
  </si>
  <si>
    <t>KOR</t>
  </si>
  <si>
    <t>PRK</t>
  </si>
  <si>
    <t>CIV</t>
  </si>
  <si>
    <t>CRI</t>
  </si>
  <si>
    <t>CUB</t>
  </si>
  <si>
    <t>CUW</t>
  </si>
  <si>
    <t>DJI</t>
  </si>
  <si>
    <t>DMA</t>
  </si>
  <si>
    <t>DOM</t>
  </si>
  <si>
    <t>ECU</t>
  </si>
  <si>
    <t>ERI</t>
  </si>
  <si>
    <t>SVK</t>
  </si>
  <si>
    <t>SVN</t>
  </si>
  <si>
    <t>ESP</t>
  </si>
  <si>
    <t>EST</t>
  </si>
  <si>
    <t>FRO</t>
  </si>
  <si>
    <t>FJI</t>
  </si>
  <si>
    <t>FIN</t>
  </si>
  <si>
    <t>GAB</t>
  </si>
  <si>
    <t>GMB</t>
  </si>
  <si>
    <t>GHA</t>
  </si>
  <si>
    <t>SGS</t>
  </si>
  <si>
    <t>GIB</t>
  </si>
  <si>
    <t>GRD</t>
  </si>
  <si>
    <t>GRL</t>
  </si>
  <si>
    <t>GLP</t>
  </si>
  <si>
    <t>GUM</t>
  </si>
  <si>
    <t>GTM</t>
  </si>
  <si>
    <t>GGY</t>
  </si>
  <si>
    <t>GUY</t>
  </si>
  <si>
    <t>GUF</t>
  </si>
  <si>
    <t>GNB</t>
  </si>
  <si>
    <t>GIN</t>
  </si>
  <si>
    <t>GNQ</t>
  </si>
  <si>
    <t>HMD</t>
  </si>
  <si>
    <t>HND</t>
  </si>
  <si>
    <t>HKG</t>
  </si>
  <si>
    <t>YEM</t>
  </si>
  <si>
    <t>IND</t>
  </si>
  <si>
    <t>IRN</t>
  </si>
  <si>
    <t>IRL</t>
  </si>
  <si>
    <t>ISR</t>
  </si>
  <si>
    <t>JEY</t>
  </si>
  <si>
    <t>JOR</t>
  </si>
  <si>
    <t>KIR</t>
  </si>
  <si>
    <t>KWT</t>
  </si>
  <si>
    <t>LAO</t>
  </si>
  <si>
    <t>LSO</t>
  </si>
  <si>
    <t>LVA</t>
  </si>
  <si>
    <t>LBN</t>
  </si>
  <si>
    <t>LBY</t>
  </si>
  <si>
    <t>LIE</t>
  </si>
  <si>
    <t>LTU</t>
  </si>
  <si>
    <t>LUX</t>
  </si>
  <si>
    <t>MAC</t>
  </si>
  <si>
    <t>MKD</t>
  </si>
  <si>
    <t>MYS</t>
  </si>
  <si>
    <t>MDV</t>
  </si>
  <si>
    <t>MLI</t>
  </si>
  <si>
    <t>MLT</t>
  </si>
  <si>
    <t>FLK</t>
  </si>
  <si>
    <t>IMN</t>
  </si>
  <si>
    <t>MNP</t>
  </si>
  <si>
    <t>MHL</t>
  </si>
  <si>
    <t>MTQ</t>
  </si>
  <si>
    <t>MUS</t>
  </si>
  <si>
    <t>MRT</t>
  </si>
  <si>
    <t>MYT</t>
  </si>
  <si>
    <t>FSM</t>
  </si>
  <si>
    <t>MOZ</t>
  </si>
  <si>
    <t>MDA</t>
  </si>
  <si>
    <t>MCO</t>
  </si>
  <si>
    <t>MNG</t>
  </si>
  <si>
    <t>MSR</t>
  </si>
  <si>
    <t>NAM</t>
  </si>
  <si>
    <t>NRU</t>
  </si>
  <si>
    <t>NIC</t>
  </si>
  <si>
    <t>NER</t>
  </si>
  <si>
    <t>NIU</t>
  </si>
  <si>
    <t>NFK</t>
  </si>
  <si>
    <t>NCL</t>
  </si>
  <si>
    <t>NZL</t>
  </si>
  <si>
    <t>OMN</t>
  </si>
  <si>
    <t>NLD</t>
  </si>
  <si>
    <t>PLW</t>
  </si>
  <si>
    <t>PSE</t>
  </si>
  <si>
    <t>PAK</t>
  </si>
  <si>
    <t>PRY</t>
  </si>
  <si>
    <t>PER</t>
  </si>
  <si>
    <t>PCN</t>
  </si>
  <si>
    <t>PYF</t>
  </si>
  <si>
    <t>PRI</t>
  </si>
  <si>
    <t>QAT</t>
  </si>
  <si>
    <t>KGZ</t>
  </si>
  <si>
    <t>REU</t>
  </si>
  <si>
    <t>ROU</t>
  </si>
  <si>
    <t>ESH</t>
  </si>
  <si>
    <t>ASM</t>
  </si>
  <si>
    <t>WSM</t>
  </si>
  <si>
    <t>SPM</t>
  </si>
  <si>
    <t>Saint Pierre et Miquelon</t>
  </si>
  <si>
    <t>SLB</t>
  </si>
  <si>
    <t>SMR</t>
  </si>
  <si>
    <t>SHN</t>
  </si>
  <si>
    <t>LCA</t>
  </si>
  <si>
    <t>BLM</t>
  </si>
  <si>
    <t>KNA</t>
  </si>
  <si>
    <t>SXM</t>
  </si>
  <si>
    <t>São Martinho (Países Baixos)</t>
  </si>
  <si>
    <t>MAF</t>
  </si>
  <si>
    <t>São Martinho (França)</t>
  </si>
  <si>
    <t>STP</t>
  </si>
  <si>
    <t>VCT</t>
  </si>
  <si>
    <t>SEN</t>
  </si>
  <si>
    <t>SLE</t>
  </si>
  <si>
    <t>SRB</t>
  </si>
  <si>
    <t>SYC</t>
  </si>
  <si>
    <t>SYR</t>
  </si>
  <si>
    <t>SOM</t>
  </si>
  <si>
    <t>LKA</t>
  </si>
  <si>
    <t>SSD</t>
  </si>
  <si>
    <t>CHE</t>
  </si>
  <si>
    <t>SUR</t>
  </si>
  <si>
    <t>SJM</t>
  </si>
  <si>
    <t>THA</t>
  </si>
  <si>
    <t>TWN</t>
  </si>
  <si>
    <t>TJK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</si>
  <si>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</si>
  <si>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</si>
  <si>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</si>
  <si>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</si>
  <si>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</si>
  <si>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</si>
  <si>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</si>
  <si>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</si>
  <si>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</si>
  <si>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TCA</t>
  </si>
  <si>
    <t>TKM</t>
  </si>
  <si>
    <t>TUR</t>
  </si>
  <si>
    <t>TUV</t>
  </si>
  <si>
    <t>UKR</t>
  </si>
  <si>
    <t>URY</t>
  </si>
  <si>
    <t>UZB</t>
  </si>
  <si>
    <t>Usbequistão</t>
  </si>
  <si>
    <t>VUT</t>
  </si>
  <si>
    <t>VAT</t>
  </si>
  <si>
    <t>VEN</t>
  </si>
  <si>
    <t>VNM</t>
  </si>
  <si>
    <t>VIR</t>
  </si>
  <si>
    <t>VGB</t>
  </si>
  <si>
    <t>WLF</t>
  </si>
  <si>
    <t>ZWE</t>
  </si>
  <si>
    <t>Zaire</t>
  </si>
  <si>
    <t>Birmânia</t>
  </si>
  <si>
    <t>Samoa Ocidental</t>
  </si>
  <si>
    <t>Feroé</t>
  </si>
  <si>
    <t>Ilha Christmas</t>
  </si>
  <si>
    <t>Ilhas Féroe</t>
  </si>
  <si>
    <t>Ilhas Marianas do Norte</t>
  </si>
  <si>
    <t>Tadjiquistão</t>
  </si>
  <si>
    <t>Turcas e Caicos</t>
  </si>
  <si>
    <t>Zimbábue</t>
  </si>
  <si>
    <t>Maiote</t>
  </si>
  <si>
    <t>Guame</t>
  </si>
  <si>
    <t>Guernesey</t>
  </si>
  <si>
    <t>Maláui</t>
  </si>
  <si>
    <t>Transdniéstria</t>
  </si>
  <si>
    <t>Tchéquia</t>
  </si>
  <si>
    <t>Turcomenistão</t>
  </si>
  <si>
    <t>Papua Nova Guiné</t>
  </si>
  <si>
    <t>ONU</t>
  </si>
  <si>
    <t>COI</t>
  </si>
  <si>
    <t>FIFA</t>
  </si>
  <si>
    <t>OMC</t>
  </si>
  <si>
    <t>ZE</t>
  </si>
  <si>
    <t>APEC</t>
  </si>
  <si>
    <t>ASEAN</t>
  </si>
  <si>
    <t>BRICS</t>
  </si>
  <si>
    <t>CAO</t>
  </si>
  <si>
    <t>CARICOM</t>
  </si>
  <si>
    <t>CEI</t>
  </si>
  <si>
    <t>CEMAC</t>
  </si>
  <si>
    <t>Commonwealth</t>
  </si>
  <si>
    <t>EFTA</t>
  </si>
  <si>
    <t>Ex-URSS</t>
  </si>
  <si>
    <t>G20</t>
  </si>
  <si>
    <t>G7</t>
  </si>
  <si>
    <t>IGAD</t>
  </si>
  <si>
    <t>MCCA</t>
  </si>
  <si>
    <t>Mercosul</t>
  </si>
  <si>
    <t>NAFTA</t>
  </si>
  <si>
    <t>OCDE</t>
  </si>
  <si>
    <t>OEA</t>
  </si>
  <si>
    <t>OPEP</t>
  </si>
  <si>
    <t>OTAN</t>
  </si>
  <si>
    <t>SAARC</t>
  </si>
  <si>
    <t>SADC</t>
  </si>
  <si>
    <t>UEMOA</t>
  </si>
  <si>
    <t>UMA</t>
  </si>
  <si>
    <t>Total</t>
  </si>
  <si>
    <t>UE</t>
  </si>
  <si>
    <t>Bloco principal</t>
  </si>
  <si>
    <t>Selecione o país:</t>
  </si>
  <si>
    <t>Faixa</t>
  </si>
  <si>
    <t>Escala IDH</t>
  </si>
  <si>
    <t>De</t>
  </si>
  <si>
    <t>Até</t>
  </si>
  <si>
    <t>Escala GINI</t>
  </si>
  <si>
    <t>Posição</t>
  </si>
  <si>
    <t>Muito alto</t>
  </si>
  <si>
    <t>Ruim</t>
  </si>
  <si>
    <t>Área:</t>
  </si>
  <si>
    <t>Km2</t>
  </si>
  <si>
    <t>Alto</t>
  </si>
  <si>
    <t>Regular</t>
  </si>
  <si>
    <t>População:</t>
  </si>
  <si>
    <t>habitantes</t>
  </si>
  <si>
    <t>Médio</t>
  </si>
  <si>
    <t>Bom</t>
  </si>
  <si>
    <t>Densidade:</t>
  </si>
  <si>
    <t>Hab/Km2</t>
  </si>
  <si>
    <t>Baixo</t>
  </si>
  <si>
    <t>Muito bom</t>
  </si>
  <si>
    <t>PIB:</t>
  </si>
  <si>
    <t>milhões de US$ (PPC)</t>
  </si>
  <si>
    <t>PIB per capita:</t>
  </si>
  <si>
    <t>US$/habitante (PPC)</t>
  </si>
  <si>
    <t>Filiado a:</t>
  </si>
  <si>
    <t>Organismo</t>
  </si>
  <si>
    <t>Cooperação Econômica da Ásia e do Pacífico</t>
  </si>
  <si>
    <t>Associação de Nacões do Sudeste Asiático</t>
  </si>
  <si>
    <t>Brasil, Rússia, Índia, China e África do Sul</t>
  </si>
  <si>
    <t>Comunidade Andina de Nações</t>
  </si>
  <si>
    <t>Comunidade da África Oriental</t>
  </si>
  <si>
    <t>Comunidade do Caribe</t>
  </si>
  <si>
    <t>Comunidade de Estados Independentes</t>
  </si>
  <si>
    <t>Comunidade Econômica e Monetária da África Central</t>
  </si>
  <si>
    <t>Comitê Olímpico Internacional</t>
  </si>
  <si>
    <t>Comunidade Britânica</t>
  </si>
  <si>
    <t>Associação Europeia de Livre Comércio</t>
  </si>
  <si>
    <t>Antiga União Soviética</t>
  </si>
  <si>
    <t>Federação Internacional de Futebol Associado</t>
  </si>
  <si>
    <t>Grupo dos Sete</t>
  </si>
  <si>
    <t>Grupo dos Vinte</t>
  </si>
  <si>
    <t>Autoridade intergovernamental para o Desenvolvimento</t>
  </si>
  <si>
    <t>Mercado Comum Centro Americano</t>
  </si>
  <si>
    <t>Mercado Comum do Sul</t>
  </si>
  <si>
    <t>Tratado Norte Americano de Livre Comércio</t>
  </si>
  <si>
    <t>Organização para a Cooperação e Desenvolvimento Econômico</t>
  </si>
  <si>
    <t>Organização dos Estados Americanos</t>
  </si>
  <si>
    <t>Organização Mundial do Comércio</t>
  </si>
  <si>
    <t>Organização das Nações Unidas</t>
  </si>
  <si>
    <t>Organização dos Países Exportadores de Petróleo</t>
  </si>
  <si>
    <t>Organização do Tratado do Atlântico Norte</t>
  </si>
  <si>
    <t>Associação Sul-Asiática para a Cooperação Regional</t>
  </si>
  <si>
    <t>Comunidade de Desenvolvimento da África Austral</t>
  </si>
  <si>
    <t>União Europeia</t>
  </si>
  <si>
    <t>União Econômica e Monetária do Oeste Africano</t>
  </si>
  <si>
    <t>União do Magrebe Árabe</t>
  </si>
  <si>
    <t>Zona do Euro</t>
  </si>
  <si>
    <t>Dados geográficos países/territórios</t>
  </si>
  <si>
    <t>Rótulos de Linha</t>
  </si>
  <si>
    <t>Total Geral</t>
  </si>
  <si>
    <t>Soma de População</t>
  </si>
  <si>
    <t>Soma de Área em Km2</t>
  </si>
  <si>
    <t>Soma de Prêmios Nobel</t>
  </si>
  <si>
    <t>Soma de Medalhas olímpicas</t>
  </si>
  <si>
    <t>Soma de Patrimônios da 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</si>
</sst>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0.000"/>
    <numFmt numFmtId="168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D3748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165" fontId="0" fillId="0" borderId="0" xfId="1" applyNumberFormat="1" applyFont="1"/>
    <xf numFmtId="1" fontId="0" fillId="0" borderId="0" xfId="0" applyNumberFormat="1"/>
    <xf numFmtId="10" fontId="0" fillId="0" borderId="0" xfId="2" applyNumberFormat="1" applyFont="1"/>
    <xf numFmtId="0" fontId="3" fillId="0" borderId="0" xfId="0" applyFont="1"/>
    <xf numFmtId="14" fontId="0" fillId="0" borderId="0" xfId="0" applyNumberFormat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0" fillId="3" borderId="0" xfId="0" applyFill="1"/>
    <xf numFmtId="0" fontId="4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/>
    <xf numFmtId="0" fontId="3" fillId="5" borderId="0" xfId="0" applyFont="1" applyFill="1"/>
    <xf numFmtId="14" fontId="0" fillId="5" borderId="0" xfId="0" applyNumberFormat="1" applyFill="1" applyAlignment="1">
      <alignment horizontal="left"/>
    </xf>
    <xf numFmtId="0" fontId="6" fillId="0" borderId="0" xfId="3"/>
    <xf numFmtId="49" fontId="5" fillId="4" borderId="0" xfId="0" applyNumberFormat="1" applyFont="1" applyFill="1" applyProtection="1">
      <protection locked="0"/>
    </xf>
    <xf numFmtId="49" fontId="5" fillId="0" borderId="0" xfId="0" applyNumberFormat="1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165" fontId="0" fillId="0" borderId="0" xfId="1" applyNumberFormat="1" applyFont="1" applyFill="1"/>
    <xf numFmtId="10" fontId="0" fillId="0" borderId="0" xfId="2" applyNumberFormat="1" applyFont="1" applyFill="1"/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0" applyProtection="1">
      <protection hidden="1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49" fontId="5" fillId="0" borderId="0" xfId="0" applyNumberFormat="1" applyFont="1" applyAlignment="1">
      <alignment horizontal="right"/>
    </xf>
    <xf numFmtId="168" fontId="0" fillId="0" borderId="0" xfId="1" applyNumberFormat="1" applyFont="1"/>
    <xf numFmtId="168" fontId="0" fillId="0" borderId="0" xfId="1" applyNumberFormat="1" applyFont="1" applyFill="1"/>
    <xf numFmtId="165" fontId="0" fillId="0" borderId="0" xfId="0" applyNumberFormat="1"/>
    <xf numFmtId="49" fontId="5" fillId="3" borderId="0" xfId="0" applyNumberFormat="1" applyFont="1" applyFill="1" applyProtection="1">
      <protection locked="0"/>
    </xf>
    <xf numFmtId="49" fontId="5" fillId="6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2" applyNumberFormat="1" applyFont="1" applyAlignment="1">
      <alignment horizontal="center"/>
    </xf>
    <xf numFmtId="1" fontId="0" fillId="0" borderId="0" xfId="2" applyNumberFormat="1" applyFont="1" applyFill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0" fontId="8" fillId="0" borderId="0" xfId="0" applyFont="1" applyAlignment="1" applyProtection="1">
      <alignment horizontal="right"/>
      <protection hidden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8" borderId="2" xfId="0" applyFill="1" applyBorder="1" applyAlignment="1" applyProtection="1">
      <alignment horizontal="center"/>
      <protection locked="0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11" fillId="7" borderId="0" xfId="0" applyFont="1" applyFill="1" applyAlignment="1" applyProtection="1">
      <alignment horizontal="center"/>
      <protection hidden="1"/>
    </xf>
    <xf numFmtId="0" fontId="11" fillId="7" borderId="0" xfId="0" applyFont="1" applyFill="1" applyProtection="1">
      <protection hidden="1"/>
    </xf>
    <xf numFmtId="0" fontId="12" fillId="0" borderId="0" xfId="0" applyFont="1" applyAlignment="1" applyProtection="1">
      <alignment horizontal="center"/>
      <protection hidden="1"/>
    </xf>
    <xf numFmtId="0" fontId="10" fillId="0" borderId="3" xfId="0" applyFon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0" fontId="10" fillId="0" borderId="3" xfId="0" applyFont="1" applyBorder="1" applyAlignment="1" applyProtection="1">
      <alignment horizontal="right"/>
      <protection hidden="1"/>
    </xf>
    <xf numFmtId="165" fontId="12" fillId="0" borderId="3" xfId="1" applyNumberFormat="1" applyFont="1" applyFill="1" applyBorder="1" applyAlignment="1" applyProtection="1">
      <alignment horizontal="left"/>
      <protection hidden="1"/>
    </xf>
    <xf numFmtId="0" fontId="10" fillId="0" borderId="3" xfId="0" applyFont="1" applyBorder="1" applyProtection="1">
      <protection hidden="1"/>
    </xf>
    <xf numFmtId="165" fontId="12" fillId="0" borderId="3" xfId="1" applyNumberFormat="1" applyFont="1" applyFill="1" applyBorder="1" applyAlignment="1" applyProtection="1">
      <alignment horizontal="center"/>
      <protection hidden="1"/>
    </xf>
    <xf numFmtId="2" fontId="12" fillId="0" borderId="3" xfId="0" applyNumberFormat="1" applyFont="1" applyBorder="1" applyAlignment="1" applyProtection="1">
      <alignment horizontal="right"/>
      <protection hidden="1"/>
    </xf>
    <xf numFmtId="0" fontId="12" fillId="0" borderId="3" xfId="0" applyFont="1" applyBorder="1" applyProtection="1">
      <protection hidden="1"/>
    </xf>
    <xf numFmtId="0" fontId="10" fillId="0" borderId="3" xfId="0" applyFont="1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3" xfId="0" applyBorder="1" applyProtection="1">
      <protection hidden="1"/>
    </xf>
    <xf numFmtId="0" fontId="10" fillId="0" borderId="0" xfId="0" applyFont="1" applyAlignment="1" applyProtection="1">
      <alignment horizontal="right"/>
      <protection hidden="1"/>
    </xf>
    <xf numFmtId="0" fontId="12" fillId="0" borderId="0" xfId="0" applyFont="1" applyAlignment="1" applyProtection="1">
      <alignment horizontal="right"/>
      <protection hidden="1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11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[paises_continentes.xlsx]População!Tabela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População!$B$3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B6-43CC-9F84-457EE127F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B6-43CC-9F84-457EE127F6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B6-43CC-9F84-457EE127F6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B6-43CC-9F84-457EE127F6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B6-43CC-9F84-457EE127F6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B6-43CC-9F84-457EE127F6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População!$A$4:$A$10</c:f>
              <c:strCache>
                <c:ptCount val="6"/>
                <c:pt idx="0">
                  <c:v>África</c:v>
                </c:pt>
                <c:pt idx="1">
                  <c:v>América</c:v>
                </c:pt>
                <c:pt idx="2">
                  <c:v>Antártida</c:v>
                </c:pt>
                <c:pt idx="3">
                  <c:v>Ásia</c:v>
                </c:pt>
                <c:pt idx="4">
                  <c:v>Europa</c:v>
                </c:pt>
                <c:pt idx="5">
                  <c:v>Oceania</c:v>
                </c:pt>
              </c:strCache>
            </c:strRef>
          </c:cat>
          <c:val>
            <c:numRef>
              <c:f>População!$B$4:$B$10</c:f>
              <c:numCache>
                <c:formatCode>_-* #,##0_-;\-* #,##0_-;_-* "-"??_-;_-@_-</c:formatCode>
                <c:ptCount val="6"/>
                <c:pt idx="0">
                  <c:v>1298348215</c:v>
                </c:pt>
                <c:pt idx="1">
                  <c:v>1016533800</c:v>
                </c:pt>
                <c:pt idx="2">
                  <c:v>0</c:v>
                </c:pt>
                <c:pt idx="3">
                  <c:v>4549243286</c:v>
                </c:pt>
                <c:pt idx="4">
                  <c:v>830620490</c:v>
                </c:pt>
                <c:pt idx="5">
                  <c:v>42986188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7-4A7E-B9FC-14A1EEF80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[paises_continentes.xlsx]Área!Tabela dinâmica3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Área!$B$3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Área!$A$4:$A$34</c:f>
              <c:multiLvlStrCache>
                <c:ptCount val="24"/>
                <c:lvl>
                  <c:pt idx="0">
                    <c:v>África austral</c:v>
                  </c:pt>
                  <c:pt idx="1">
                    <c:v>África central</c:v>
                  </c:pt>
                  <c:pt idx="2">
                    <c:v>África ocidental</c:v>
                  </c:pt>
                  <c:pt idx="3">
                    <c:v>África oriental</c:v>
                  </c:pt>
                  <c:pt idx="4">
                    <c:v>Norte da África</c:v>
                  </c:pt>
                  <c:pt idx="5">
                    <c:v>América Central</c:v>
                  </c:pt>
                  <c:pt idx="6">
                    <c:v>América do Norte</c:v>
                  </c:pt>
                  <c:pt idx="7">
                    <c:v>América do sul</c:v>
                  </c:pt>
                  <c:pt idx="8">
                    <c:v>Caribe</c:v>
                  </c:pt>
                  <c:pt idx="9">
                    <c:v>Antártida</c:v>
                  </c:pt>
                  <c:pt idx="10">
                    <c:v>Ásia central</c:v>
                  </c:pt>
                  <c:pt idx="11">
                    <c:v>Ásia meridional</c:v>
                  </c:pt>
                  <c:pt idx="12">
                    <c:v>Ásia oriental</c:v>
                  </c:pt>
                  <c:pt idx="13">
                    <c:v>Oriente médio</c:v>
                  </c:pt>
                  <c:pt idx="14">
                    <c:v>Sudeste asiático</c:v>
                  </c:pt>
                  <c:pt idx="15">
                    <c:v>Europa central</c:v>
                  </c:pt>
                  <c:pt idx="16">
                    <c:v>Europa meridional</c:v>
                  </c:pt>
                  <c:pt idx="17">
                    <c:v>Europa ocidental</c:v>
                  </c:pt>
                  <c:pt idx="18">
                    <c:v>Europa Setentrional</c:v>
                  </c:pt>
                  <c:pt idx="19">
                    <c:v>Leste europeu</c:v>
                  </c:pt>
                  <c:pt idx="20">
                    <c:v>Australásia</c:v>
                  </c:pt>
                  <c:pt idx="21">
                    <c:v>Melanésia</c:v>
                  </c:pt>
                  <c:pt idx="22">
                    <c:v>Micronésia</c:v>
                  </c:pt>
                  <c:pt idx="23">
                    <c:v>Polinésia</c:v>
                  </c:pt>
                </c:lvl>
                <c:lvl>
                  <c:pt idx="0">
                    <c:v>África</c:v>
                  </c:pt>
                  <c:pt idx="5">
                    <c:v>América</c:v>
                  </c:pt>
                  <c:pt idx="9">
                    <c:v>Antártida</c:v>
                  </c:pt>
                  <c:pt idx="10">
                    <c:v>Ásia</c:v>
                  </c:pt>
                  <c:pt idx="15">
                    <c:v>Europa</c:v>
                  </c:pt>
                  <c:pt idx="20">
                    <c:v>Oceania</c:v>
                  </c:pt>
                </c:lvl>
              </c:multiLvlStrCache>
            </c:multiLvlStrRef>
          </c:cat>
          <c:val>
            <c:numRef>
              <c:f>Área!$B$4:$B$34</c:f>
              <c:numCache>
                <c:formatCode>_-* #,##0_-;\-* #,##0_-;_-* "-"??_-;_-@_-</c:formatCode>
                <c:ptCount val="24"/>
                <c:pt idx="0">
                  <c:v>6574296</c:v>
                </c:pt>
                <c:pt idx="1">
                  <c:v>5419174</c:v>
                </c:pt>
                <c:pt idx="2">
                  <c:v>6139635</c:v>
                </c:pt>
                <c:pt idx="3">
                  <c:v>3794414</c:v>
                </c:pt>
                <c:pt idx="4">
                  <c:v>8559468</c:v>
                </c:pt>
                <c:pt idx="5">
                  <c:v>523412</c:v>
                </c:pt>
                <c:pt idx="6">
                  <c:v>23486547</c:v>
                </c:pt>
                <c:pt idx="7">
                  <c:v>17839504</c:v>
                </c:pt>
                <c:pt idx="8">
                  <c:v>234603</c:v>
                </c:pt>
                <c:pt idx="9">
                  <c:v>14000000</c:v>
                </c:pt>
                <c:pt idx="10">
                  <c:v>4655541</c:v>
                </c:pt>
                <c:pt idx="11">
                  <c:v>4572430</c:v>
                </c:pt>
                <c:pt idx="12">
                  <c:v>11795919.6</c:v>
                </c:pt>
                <c:pt idx="13">
                  <c:v>6262647</c:v>
                </c:pt>
                <c:pt idx="14">
                  <c:v>4495378</c:v>
                </c:pt>
                <c:pt idx="15">
                  <c:v>974205</c:v>
                </c:pt>
                <c:pt idx="16">
                  <c:v>1339399.8899999999</c:v>
                </c:pt>
                <c:pt idx="17">
                  <c:v>667578</c:v>
                </c:pt>
                <c:pt idx="18">
                  <c:v>2053745</c:v>
                </c:pt>
                <c:pt idx="19">
                  <c:v>18479657</c:v>
                </c:pt>
                <c:pt idx="20">
                  <c:v>8426001.5999999996</c:v>
                </c:pt>
                <c:pt idx="21">
                  <c:v>77934</c:v>
                </c:pt>
                <c:pt idx="22">
                  <c:v>3102</c:v>
                </c:pt>
                <c:pt idx="23">
                  <c:v>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5-476E-9456-27B8D3E8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041216"/>
        <c:axId val="674624240"/>
      </c:barChart>
      <c:catAx>
        <c:axId val="67204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4624240"/>
        <c:crosses val="autoZero"/>
        <c:auto val="1"/>
        <c:lblAlgn val="ctr"/>
        <c:lblOffset val="100"/>
        <c:noMultiLvlLbl val="0"/>
      </c:catAx>
      <c:valAx>
        <c:axId val="6746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04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radames.manosso.nom.br/bitabit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radames.manosso.nom.br/bitabit/" TargetMode="Externa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radames.manosso.nom.br/bitabit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radames.manosso.nom.br/bitabit/" TargetMode="Externa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0</xdr:row>
      <xdr:rowOff>185736</xdr:rowOff>
    </xdr:from>
    <xdr:to>
      <xdr:col>19</xdr:col>
      <xdr:colOff>514349</xdr:colOff>
      <xdr:row>29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5B7C1C-672B-40AD-A050-F470E3357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0</xdr:row>
      <xdr:rowOff>575745</xdr:rowOff>
    </xdr:to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A56B91-0FC3-4CD4-A769-FB8C866A9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638300" cy="575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14286</xdr:rowOff>
    </xdr:from>
    <xdr:to>
      <xdr:col>16</xdr:col>
      <xdr:colOff>600074</xdr:colOff>
      <xdr:row>33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62E245-821E-4F7C-A4BC-A18236E8A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1</xdr:row>
      <xdr:rowOff>4245</xdr:rowOff>
    </xdr:to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3E335B-F773-44E1-945A-BD668E37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638300" cy="575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0</xdr:row>
      <xdr:rowOff>575745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AFDC4-C7F4-4DB1-9F93-A359A29E9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638300" cy="5757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828675</xdr:colOff>
      <xdr:row>1</xdr:row>
      <xdr:rowOff>17461</xdr:rowOff>
    </xdr:from>
    <xdr:to>
      <xdr:col>4</xdr:col>
      <xdr:colOff>1123950</xdr:colOff>
      <xdr:row>3</xdr:row>
      <xdr:rowOff>212206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38575" y="207961"/>
          <a:ext cx="1638300" cy="5757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8</xdr:row>
          <xdr:rowOff>47625</xdr:rowOff>
        </xdr:from>
        <xdr:to>
          <xdr:col>24</xdr:col>
          <xdr:colOff>914400</xdr:colOff>
          <xdr:row>9</xdr:row>
          <xdr:rowOff>161925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</xdr:row>
          <xdr:rowOff>57150</xdr:rowOff>
        </xdr:from>
        <xdr:to>
          <xdr:col>24</xdr:col>
          <xdr:colOff>914400</xdr:colOff>
          <xdr:row>12</xdr:row>
          <xdr:rowOff>171450</xdr:rowOff>
        </xdr:to>
        <xdr:sp macro="" textlink="">
          <xdr:nvSpPr>
            <xdr:cNvPr id="3074" name="CommandButton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5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14</xdr:row>
          <xdr:rowOff>47625</xdr:rowOff>
        </xdr:from>
        <xdr:to>
          <xdr:col>24</xdr:col>
          <xdr:colOff>914400</xdr:colOff>
          <xdr:row>15</xdr:row>
          <xdr:rowOff>161925</xdr:rowOff>
        </xdr:to>
        <xdr:sp macro="" textlink="">
          <xdr:nvSpPr>
            <xdr:cNvPr id="3075" name="CommandButton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5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17</xdr:row>
          <xdr:rowOff>95250</xdr:rowOff>
        </xdr:from>
        <xdr:to>
          <xdr:col>24</xdr:col>
          <xdr:colOff>914400</xdr:colOff>
          <xdr:row>19</xdr:row>
          <xdr:rowOff>19050</xdr:rowOff>
        </xdr:to>
        <xdr:sp macro="" textlink="">
          <xdr:nvSpPr>
            <xdr:cNvPr id="3076" name="CommandButton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5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damés Manosso" id="{63115CD5-E2A8-4004-8BF7-928A18E5A13E}" userId="112450e89b9b08b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amés Manosso" refreshedDate="44002.865643287034" createdVersion="6" refreshedVersion="6" minRefreshableVersion="3" recordCount="272" xr:uid="{4D42CA53-EFAE-4874-AAF1-F90FD51258F3}">
  <cacheSource type="worksheet">
    <worksheetSource name="Tabela1"/>
  </cacheSource>
  <cacheFields count="59">
    <cacheField name="Local" numFmtId="0">
      <sharedItems count="272">
        <s v="Abecásia"/>
        <s v="Açores"/>
        <s v="Acrotiri e Deceleia"/>
        <s v="Afeganistão"/>
        <s v="África do Sul"/>
        <s v="Albânia"/>
        <s v="Alemanha"/>
        <s v="Andorra"/>
        <s v="Angola"/>
        <s v="Anguila"/>
        <s v="Antártida"/>
        <s v="Antígua e Barbuda"/>
        <s v="Arábia Saudita"/>
        <s v="Argélia"/>
        <s v="Argentina"/>
        <s v="Armênia"/>
        <s v="Aruba"/>
        <s v="Austrália"/>
        <s v="Áustria"/>
        <s v="Azerbaijão"/>
        <s v="Bahamas"/>
        <s v="Bangladesh"/>
        <s v="Barbados"/>
        <s v="Barém"/>
        <s v="Bélgica"/>
        <s v="Belize"/>
        <s v="Benim"/>
        <s v="Bermudas"/>
        <s v="Bielorrússia"/>
        <s v="Bolívia"/>
        <s v="Bonaire"/>
        <s v="Bósnia e Herzegovina"/>
        <s v="Botsuana"/>
        <s v="Brasil"/>
        <s v="Brunei"/>
        <s v="Bulgária"/>
        <s v="Burquina Faso"/>
        <s v="Burundi"/>
        <s v="Butão"/>
        <s v="Cabo Verde"/>
        <s v="Camarões"/>
        <s v="Camboja"/>
        <s v="Canadá"/>
        <s v="Canárias"/>
        <s v="Catar"/>
        <s v="Cazaquistão"/>
        <s v="Chade"/>
        <s v="Chile"/>
        <s v="China"/>
        <s v="Chipre"/>
        <s v="Chipre do Norte"/>
        <s v="Colômbia"/>
        <s v="Comores"/>
        <s v="Coreia do Norte"/>
        <s v="Coreia do Sul"/>
        <s v="Costa do Marfim"/>
        <s v="Costa Rica"/>
        <s v="Croácia"/>
        <s v="Cuba"/>
        <s v="Curaçao"/>
        <s v="Dinamarca"/>
        <s v="Djibuti"/>
        <s v="Domínica"/>
        <s v="Egito"/>
        <s v="El Salvador"/>
        <s v="Emirados Árabes Unidos"/>
        <s v="Equador"/>
        <s v="Eritreia"/>
        <s v="Escócia"/>
        <s v="Eslováquia"/>
        <s v="Eslovênia"/>
        <s v="Espanha"/>
        <s v="Estados Unidos"/>
        <s v="Estônia"/>
        <s v="Etiópia"/>
        <s v="Faroé"/>
        <s v="Fiji"/>
        <s v="Filipinas"/>
        <s v="Finlândia"/>
        <s v="França"/>
        <s v="Gabão"/>
        <s v="Gâmbia"/>
        <s v="Gana"/>
        <s v="Geórgia"/>
        <s v="Geórgia do Sul e Sandwich do Sul"/>
        <s v="Gibraltar"/>
        <s v="Granada"/>
        <s v="Grécia"/>
        <s v="Groenlândia"/>
        <s v="Guadalupe"/>
        <s v="Guam"/>
        <s v="Guatemala"/>
        <s v="Guernsey"/>
        <s v="Guiana"/>
        <s v="Guiana Francesa"/>
        <s v="Guiné"/>
        <s v="Guiné Bissau"/>
        <s v="Guiné Equatorial"/>
        <s v="Haiti"/>
        <s v="Honduras"/>
        <s v="Hong Kong"/>
        <s v="Hungria"/>
        <s v="Iêmen"/>
        <s v="Ilha Bouvet"/>
        <s v="Ilha da Madeira"/>
        <s v="Ilha de Clipperton"/>
        <s v="Ilha de Man"/>
        <s v="Ilha de Navassa"/>
        <s v="Ilha do Natal"/>
        <s v="Ilha Jan Mayen"/>
        <s v="Ilha Norfolk"/>
        <s v="Ilha Wake"/>
        <s v="Ilhas Ashmore e Cartier"/>
        <s v="Ilhas Caimão"/>
        <s v="Ilhas Cocos"/>
        <s v="Ilhas Cook"/>
        <s v="Ilhas do mar de coral"/>
        <s v="Ilhas Falkland"/>
        <s v="Ilhas Heard e McDonald"/>
        <s v="Ilhas Marshall"/>
        <s v="Ilhas Paracel"/>
        <s v="Ilhas Pitcairn"/>
        <s v="Ilhas Salomão"/>
        <s v="Ilhas Spratly"/>
        <s v="Ilhas Turcas e Caicos"/>
        <s v="Ilhas Virgens Americanas"/>
        <s v="Ilhas Virgens Britânicas"/>
        <s v="Índia"/>
        <s v="Indonésia"/>
        <s v="Inglaterra"/>
        <s v="Irã"/>
        <s v="Iraque"/>
        <s v="Irlanda"/>
        <s v="Irlanda do norte"/>
        <s v="Islândia"/>
        <s v="Israel"/>
        <s v="Itália"/>
        <s v="Jamaica"/>
        <s v="Japão"/>
        <s v="Jersey"/>
        <s v="Jordânia"/>
        <s v="Kosovo"/>
        <s v="Kuwait"/>
        <s v="Laos"/>
        <s v="Lesoto"/>
        <s v="Letônia"/>
        <s v="Líbano"/>
        <s v="Libéria"/>
        <s v="Líbia"/>
        <s v="Liechtenstein"/>
        <s v="Lituânia"/>
        <s v="Luxemburgo"/>
        <s v="Macau"/>
        <s v="Macedônia do Norte"/>
        <s v="Madagascar"/>
        <s v="Malásia"/>
        <s v="Malawi"/>
        <s v="Maldivas"/>
        <s v="Mali"/>
        <s v="Malta"/>
        <s v="Marianas do Norte"/>
        <s v="Marrocos"/>
        <s v="Martinica"/>
        <s v="Maurício"/>
        <s v="Mauritânia"/>
        <s v="Mayotte"/>
        <s v="México"/>
        <s v="Micronésia"/>
        <s v="Moçambique"/>
        <s v="Moldávia"/>
        <s v="Mônaco"/>
        <s v="Mongólia"/>
        <s v="Monserrate"/>
        <s v="Montenegro"/>
        <s v="Myanmar"/>
        <s v="Nagorno-Karabakh"/>
        <s v="Namíbia"/>
        <s v="Nauru"/>
        <s v="Nepal"/>
        <s v="Nicarágua"/>
        <s v="Níger"/>
        <s v="Nigéria"/>
        <s v="Niue"/>
        <s v="Noruega"/>
        <s v="Nova Caledônia"/>
        <s v="Nova Zelândia"/>
        <s v="Omã"/>
        <s v="Ossétia do Sul"/>
        <s v="País de Gales"/>
        <s v="Países Baixos"/>
        <s v="Palau"/>
        <s v="Palestina"/>
        <s v="Panamá"/>
        <s v="Papua-Nova Guiné"/>
        <s v="Paquistão"/>
        <s v="Paraguai"/>
        <s v="Peru"/>
        <s v="Polinésia Francesa"/>
        <s v="Polônia"/>
        <s v="Porto Rico"/>
        <s v="Portugal"/>
        <s v="Quênia"/>
        <s v="Quirguizistão"/>
        <s v="Quiribati"/>
        <s v="Reino Unido"/>
        <s v="República Centro-Africana"/>
        <s v="República Democrática do Congo"/>
        <s v="República do Congo"/>
        <s v="República Dominicana"/>
        <s v="República Tcheca"/>
        <s v="Reunião"/>
        <s v="Romênia"/>
        <s v="Ruanda"/>
        <s v="Rússia"/>
        <s v="Saara Ocidental"/>
        <s v="Saba"/>
        <s v="Samoa"/>
        <s v="Samoa Americana"/>
        <s v="San Marino"/>
        <s v="Santa Helena"/>
        <s v="Santa Lúcia"/>
        <s v="Santo Eustáquio"/>
        <s v="São Bartolomeu"/>
        <s v="São Cristóvão e Neves"/>
        <s v="São Martinho francesa"/>
        <s v="São Martinho holandesa"/>
        <s v="São Pedro e Miquelon"/>
        <s v="São Tomé e Príncipe"/>
        <s v="São Vicente e Granadinas"/>
        <s v="Seicheles"/>
        <s v="Senegal"/>
        <s v="Serra Leoa"/>
        <s v="Sérvia"/>
        <s v="Singapura"/>
        <s v="Síria"/>
        <s v="Somália"/>
        <s v="Somalilândia"/>
        <s v="Sri Lanka"/>
        <s v="Suazilândia"/>
        <s v="Sudão"/>
        <s v="Sudão do Sul"/>
        <s v="Suécia"/>
        <s v="Suíça"/>
        <s v="Suriname"/>
        <s v="Tailândia"/>
        <s v="Taiwan"/>
        <s v="Tajiquistão"/>
        <s v="Tanzânia"/>
        <s v="Território Britânico do Oceano Índico"/>
        <s v="Territórios Austrais Franceses"/>
        <s v="Timor Leste"/>
        <s v="Togo"/>
        <s v="Tokelau"/>
        <s v="Tonga"/>
        <s v="Transnístria"/>
        <s v="Trindade e Tobago"/>
        <s v="Tunísia"/>
        <s v="Turquemenistão"/>
        <s v="Turquia"/>
        <s v="Tuvalu"/>
        <s v="Ucrânia"/>
        <s v="Uganda"/>
        <s v="Uruguai"/>
        <s v="Uzbequistão"/>
        <s v="Vanuatu"/>
        <s v="Vaticano"/>
        <s v="Venezuela"/>
        <s v="Vietnã"/>
        <s v="Wallis e Futuna"/>
        <s v="Zâmbia"/>
        <s v="Zanzibar"/>
        <s v="Zimbabué"/>
      </sharedItems>
    </cacheField>
    <cacheField name="População" numFmtId="165">
      <sharedItems containsSemiMixedTypes="0" containsString="0" containsNumber="1" containsInteger="1" minValue="0" maxValue="1402509320" count="262">
        <n v="244832"/>
        <n v="245746"/>
        <n v="14500"/>
        <n v="32225560"/>
        <n v="58775022"/>
        <n v="2845955"/>
        <n v="83149300"/>
        <n v="77543"/>
        <n v="31127674"/>
        <n v="14869"/>
        <n v="0"/>
        <n v="96453"/>
        <n v="34218169"/>
        <n v="43000000"/>
        <n v="44938712"/>
        <n v="2957500"/>
        <n v="110108"/>
        <n v="25699280"/>
        <n v="8902600"/>
        <n v="10067108"/>
        <n v="385340"/>
        <n v="168557578"/>
        <n v="287025"/>
        <n v="1543300"/>
        <n v="11524454"/>
        <n v="408487"/>
        <n v="11733059"/>
        <n v="64027"/>
        <n v="9408400"/>
        <n v="11469896"/>
        <n v="18095"/>
        <n v="3301000"/>
        <n v="2338851"/>
        <n v="211482342"/>
        <n v="442400"/>
        <n v="6951482"/>
        <n v="20870060"/>
        <n v="10953317"/>
        <n v="741672"/>
        <n v="550483"/>
        <n v="26545864"/>
        <n v="15288489"/>
        <n v="38017693"/>
        <n v="2117519"/>
        <n v="2747282"/>
        <n v="18694800"/>
        <n v="16244513"/>
        <n v="19107216"/>
        <n v="1402509320"/>
        <n v="875900"/>
        <n v="351965"/>
        <n v="49395678"/>
        <n v="873724"/>
        <n v="25450000"/>
        <n v="51780579"/>
        <n v="25823071"/>
        <n v="5058007"/>
        <n v="4076246"/>
        <n v="11209628"/>
        <n v="158986"/>
        <n v="5822763"/>
        <n v="1078373"/>
        <n v="71808"/>
        <n v="100336647"/>
        <n v="6486201"/>
        <n v="9890400"/>
        <n v="17479032"/>
        <n v="3497117"/>
        <n v="5373000"/>
        <n v="5457873"/>
        <n v="2094060"/>
        <n v="47100396"/>
        <n v="329634908"/>
        <n v="1328360"/>
        <n v="98665000"/>
        <n v="52337"/>
        <n v="884887"/>
        <n v="108584658"/>
        <n v="5528390"/>
        <n v="67075000"/>
        <n v="2172579"/>
        <n v="2347706"/>
        <n v="30280811"/>
        <n v="3723464"/>
        <n v="1300"/>
        <n v="33691"/>
        <n v="112003"/>
        <n v="10724599"/>
        <n v="56081"/>
        <n v="403750"/>
        <n v="172400"/>
        <n v="16604026"/>
        <n v="62792"/>
        <n v="782766"/>
        <n v="250109"/>
        <n v="12218357"/>
        <n v="1604528"/>
        <n v="1358276"/>
        <n v="11577779"/>
        <n v="9158345"/>
        <n v="7500700"/>
        <n v="9772756"/>
        <n v="29825968"/>
        <n v="262456"/>
        <n v="83314"/>
        <n v="1928"/>
        <n v="18"/>
        <n v="1756"/>
        <n v="180"/>
        <n v="65813"/>
        <n v="538"/>
        <n v="15200"/>
        <n v="3198"/>
        <n v="55500"/>
        <n v="50"/>
        <n v="680806"/>
        <n v="41369"/>
        <n v="104578"/>
        <n v="30030"/>
        <n v="1361865555"/>
        <n v="266911900"/>
        <n v="54786000"/>
        <n v="83421094"/>
        <n v="39127900"/>
        <n v="4921500"/>
        <n v="1868700"/>
        <n v="366130"/>
        <n v="9192125"/>
        <n v="60238522"/>
        <n v="2726667"/>
        <n v="125950000"/>
        <n v="106800"/>
        <n v="10673288"/>
        <n v="1795666"/>
        <n v="4420110"/>
        <n v="7123205"/>
        <n v="2007201"/>
        <n v="1906800"/>
        <n v="6825442"/>
        <n v="4475353"/>
        <n v="6871287"/>
        <n v="38749"/>
        <n v="2793471"/>
        <n v="626108"/>
        <n v="679600"/>
        <n v="2077132"/>
        <n v="26251309"/>
        <n v="32770760"/>
        <n v="19129952"/>
        <n v="374775"/>
        <n v="20250833"/>
        <n v="493559"/>
        <n v="56200"/>
        <n v="35888525"/>
        <n v="401000"/>
        <n v="1265577"/>
        <n v="4077347"/>
        <n v="270372"/>
        <n v="126577691"/>
        <n v="104468"/>
        <n v="30066648"/>
        <n v="2681735"/>
        <n v="38100"/>
        <n v="3315999"/>
        <n v="4989"/>
        <n v="622359"/>
        <n v="54339766"/>
        <n v="158000"/>
        <n v="2458936"/>
        <n v="11000"/>
        <n v="29996478"/>
        <n v="6460411"/>
        <n v="22314743"/>
        <n v="206139587"/>
        <n v="1520"/>
        <n v="5367580"/>
        <n v="282200"/>
        <n v="4983332"/>
        <n v="4664599"/>
        <n v="53532"/>
        <n v="3063000"/>
        <n v="17462581"/>
        <n v="17900"/>
        <n v="4976684"/>
        <n v="4218808"/>
        <n v="8935000"/>
        <n v="220892311"/>
        <n v="7252672"/>
        <n v="32131400"/>
        <n v="275918"/>
        <n v="38379000"/>
        <n v="3193694"/>
        <n v="10276617"/>
        <n v="47564296"/>
        <n v="6533500"/>
        <n v="120100"/>
        <n v="66435550"/>
        <n v="5496011"/>
        <n v="89561404"/>
        <n v="5518092"/>
        <n v="10358320"/>
        <n v="10693939"/>
        <n v="865826"/>
        <n v="19405156"/>
        <n v="12374397"/>
        <n v="146745098"/>
        <n v="582463"/>
        <n v="1991"/>
        <n v="200874"/>
        <n v="56700"/>
        <n v="33533"/>
        <n v="5633"/>
        <n v="178696"/>
        <n v="3193"/>
        <n v="9793"/>
        <n v="52823"/>
        <n v="35334"/>
        <n v="40614"/>
        <n v="6008"/>
        <n v="201784"/>
        <n v="110608"/>
        <n v="97625"/>
        <n v="16209125"/>
        <n v="7901454"/>
        <n v="6933764"/>
        <n v="5703600"/>
        <n v="17500657"/>
        <n v="15893219"/>
        <n v="3508180"/>
        <n v="21803000"/>
        <n v="1093238"/>
        <n v="42480095"/>
        <n v="12778250"/>
        <n v="10338368"/>
        <n v="8603899"/>
        <n v="581372"/>
        <n v="66501392"/>
        <n v="23604265"/>
        <n v="9127000"/>
        <n v="55890747"/>
        <n v="1387149"/>
        <n v="7538000"/>
        <n v="1400"/>
        <n v="100651"/>
        <n v="469000"/>
        <n v="1363985"/>
        <n v="11722038"/>
        <n v="6031187"/>
        <n v="83154997"/>
        <n v="10200"/>
        <n v="41858119"/>
        <n v="40229300"/>
        <n v="3518552"/>
        <n v="34165089"/>
        <n v="304500"/>
        <n v="825"/>
        <n v="32219521"/>
        <n v="96208984"/>
        <n v="11700"/>
        <n v="17885422"/>
        <n v="1303569"/>
        <n v="15159624"/>
      </sharedItems>
    </cacheField>
    <cacheField name="Área em Km2" numFmtId="168">
      <sharedItems containsSemiMixedTypes="0" containsString="0" containsNumber="1" minValue="0.44" maxValue="17098246"/>
    </cacheField>
    <cacheField name="Continente" numFmtId="165">
      <sharedItems count="6">
        <s v="Europa"/>
        <s v="África"/>
        <s v="Ásia"/>
        <s v="América"/>
        <s v="Antártida"/>
        <s v="Oceania"/>
      </sharedItems>
    </cacheField>
    <cacheField name="Região" numFmtId="165">
      <sharedItems count="24">
        <s v="Leste europeu"/>
        <s v="Norte da África"/>
        <s v="Europa meridional"/>
        <s v="Ásia central"/>
        <s v="África austral"/>
        <s v="Europa central"/>
        <s v="Caribe"/>
        <s v="Antártida"/>
        <s v="Oriente médio"/>
        <s v="América do sul"/>
        <s v="Australásia"/>
        <s v="Ásia meridional"/>
        <s v="Europa ocidental"/>
        <s v="América Central"/>
        <s v="África ocidental"/>
        <s v="Sudeste asiático"/>
        <s v="África central"/>
        <s v="América do Norte"/>
        <s v="Ásia oriental"/>
        <s v="África oriental"/>
        <s v="Europa Setentrional"/>
        <s v="Melanésia"/>
        <s v="Micronésia"/>
        <s v="Polinésia"/>
      </sharedItems>
    </cacheField>
    <cacheField name="Capital" numFmtId="165">
      <sharedItems containsBlank="1"/>
    </cacheField>
    <cacheField name="Maior cidade" numFmtId="165">
      <sharedItems containsBlank="1"/>
    </cacheField>
    <cacheField name="PIB PPC" numFmtId="165">
      <sharedItems containsString="0" containsBlank="1" containsNumber="1" containsInteger="1" minValue="44" maxValue="25238563"/>
    </cacheField>
    <cacheField name="PIB nominal" numFmtId="165">
      <sharedItems containsString="0" containsBlank="1" containsNumber="1" containsInteger="1" minValue="42" maxValue="20580250"/>
    </cacheField>
    <cacheField name="GINI" numFmtId="166">
      <sharedItems containsString="0" containsBlank="1" containsNumber="1" minValue="24.9" maxValue="63.1"/>
    </cacheField>
    <cacheField name="IDH" numFmtId="167">
      <sharedItems containsString="0" containsBlank="1" containsNumber="1" minValue="0.377" maxValue="0.95399999999999996"/>
    </cacheField>
    <cacheField name="Moeda" numFmtId="1">
      <sharedItems containsBlank="1"/>
    </cacheField>
    <cacheField name="Nome em inglês" numFmtId="1">
      <sharedItems containsBlank="1"/>
    </cacheField>
    <cacheField name="Nome local" numFmtId="1">
      <sharedItems containsBlank="1"/>
    </cacheField>
    <cacheField name="Códio ISO" numFmtId="1">
      <sharedItems containsBlank="1"/>
    </cacheField>
    <cacheField name="Código telefônico" numFmtId="1">
      <sharedItems containsString="0" containsBlank="1" containsNumber="1" containsInteger="1" minValue="1" maxValue="998"/>
    </cacheField>
    <cacheField name="Domínio de Internet" numFmtId="1">
      <sharedItems containsBlank="1"/>
    </cacheField>
    <cacheField name="APEC" numFmtId="0">
      <sharedItems containsString="0" containsBlank="1" containsNumber="1" containsInteger="1" minValue="1" maxValue="1"/>
    </cacheField>
    <cacheField name="ASEAN" numFmtId="0">
      <sharedItems containsString="0" containsBlank="1" containsNumber="1" containsInteger="1" minValue="1" maxValue="1"/>
    </cacheField>
    <cacheField name="BRICS" numFmtId="0">
      <sharedItems containsString="0" containsBlank="1" containsNumber="1" containsInteger="1" minValue="1" maxValue="1"/>
    </cacheField>
    <cacheField name="CAN" numFmtId="0">
      <sharedItems containsString="0" containsBlank="1" containsNumber="1" containsInteger="1" minValue="1" maxValue="1"/>
    </cacheField>
    <cacheField name="CAO" numFmtId="0">
      <sharedItems containsString="0" containsBlank="1" containsNumber="1" containsInteger="1" minValue="1" maxValue="1"/>
    </cacheField>
    <cacheField name="CARICOM" numFmtId="0">
      <sharedItems containsString="0" containsBlank="1" containsNumber="1" containsInteger="1" minValue="1" maxValue="1"/>
    </cacheField>
    <cacheField name="CEI" numFmtId="0">
      <sharedItems containsString="0" containsBlank="1" containsNumber="1" containsInteger="1" minValue="1" maxValue="1"/>
    </cacheField>
    <cacheField name="CEMAC" numFmtId="0">
      <sharedItems containsString="0" containsBlank="1" containsNumber="1" containsInteger="1" minValue="1" maxValue="1"/>
    </cacheField>
    <cacheField name="COI" numFmtId="1">
      <sharedItems containsString="0" containsBlank="1" containsNumber="1" containsInteger="1" minValue="1" maxValue="1"/>
    </cacheField>
    <cacheField name="Commonwealth" numFmtId="0">
      <sharedItems containsString="0" containsBlank="1" containsNumber="1" containsInteger="1" minValue="1" maxValue="1"/>
    </cacheField>
    <cacheField name="EFTA" numFmtId="0">
      <sharedItems containsString="0" containsBlank="1" containsNumber="1" containsInteger="1" minValue="1" maxValue="1"/>
    </cacheField>
    <cacheField name="Ex-URSS" numFmtId="0">
      <sharedItems containsString="0" containsBlank="1" containsNumber="1" containsInteger="1" minValue="1" maxValue="1"/>
    </cacheField>
    <cacheField name="FIFA" numFmtId="1">
      <sharedItems containsSemiMixedTypes="0" containsString="0" containsNumber="1" containsInteger="1" minValue="0" maxValue="1"/>
    </cacheField>
    <cacheField name="G20" numFmtId="0">
      <sharedItems containsString="0" containsBlank="1" containsNumber="1" containsInteger="1" minValue="1" maxValue="1"/>
    </cacheField>
    <cacheField name="G7" numFmtId="0">
      <sharedItems containsString="0" containsBlank="1" containsNumber="1" containsInteger="1" minValue="1" maxValue="1"/>
    </cacheField>
    <cacheField name="IGAD" numFmtId="0">
      <sharedItems containsString="0" containsBlank="1" containsNumber="1" containsInteger="1" minValue="1" maxValue="1"/>
    </cacheField>
    <cacheField name="MCCA" numFmtId="0">
      <sharedItems containsString="0" containsBlank="1" containsNumber="1" containsInteger="1" minValue="1" maxValue="1"/>
    </cacheField>
    <cacheField name="Mercosul" numFmtId="0">
      <sharedItems containsString="0" containsBlank="1" containsNumber="1" containsInteger="1" minValue="1" maxValue="1"/>
    </cacheField>
    <cacheField name="NAFTA" numFmtId="0">
      <sharedItems containsString="0" containsBlank="1" containsNumber="1" containsInteger="1" minValue="1" maxValue="1"/>
    </cacheField>
    <cacheField name="OCDE" numFmtId="0">
      <sharedItems containsString="0" containsBlank="1" containsNumber="1" containsInteger="1" minValue="1" maxValue="1"/>
    </cacheField>
    <cacheField name="OEA" numFmtId="0">
      <sharedItems containsString="0" containsBlank="1" containsNumber="1" containsInteger="1" minValue="1" maxValue="1"/>
    </cacheField>
    <cacheField name="OMC" numFmtId="1">
      <sharedItems containsString="0" containsBlank="1" containsNumber="1" containsInteger="1" minValue="1" maxValue="1"/>
    </cacheField>
    <cacheField name="ONU" numFmtId="1">
      <sharedItems containsString="0" containsBlank="1" containsNumber="1" containsInteger="1" minValue="1" maxValue="1"/>
    </cacheField>
    <cacheField name="OPEP" numFmtId="0">
      <sharedItems containsString="0" containsBlank="1" containsNumber="1" containsInteger="1" minValue="1" maxValue="1"/>
    </cacheField>
    <cacheField name="OTAN" numFmtId="0">
      <sharedItems containsString="0" containsBlank="1" containsNumber="1" containsInteger="1" minValue="1" maxValue="1"/>
    </cacheField>
    <cacheField name="SAARC" numFmtId="0">
      <sharedItems containsString="0" containsBlank="1" containsNumber="1" containsInteger="1" minValue="1" maxValue="1"/>
    </cacheField>
    <cacheField name="SADC" numFmtId="0">
      <sharedItems containsString="0" containsBlank="1" containsNumber="1" containsInteger="1" minValue="1" maxValue="1"/>
    </cacheField>
    <cacheField name="UE" numFmtId="1">
      <sharedItems containsString="0" containsBlank="1" containsNumber="1" containsInteger="1" minValue="1" maxValue="1"/>
    </cacheField>
    <cacheField name="UEMOA" numFmtId="0">
      <sharedItems containsString="0" containsBlank="1" containsNumber="1" containsInteger="1" minValue="1" maxValue="1"/>
    </cacheField>
    <cacheField name="UMA" numFmtId="0">
      <sharedItems containsString="0" containsBlank="1" containsNumber="1" containsInteger="1" minValue="1" maxValue="1"/>
    </cacheField>
    <cacheField name="ZE" numFmtId="0">
      <sharedItems containsString="0" containsBlank="1" containsNumber="1" containsInteger="1" minValue="1" maxValue="1"/>
    </cacheField>
    <cacheField name="Vinculado a" numFmtId="1">
      <sharedItems containsBlank="1"/>
    </cacheField>
    <cacheField name="Situação de autonomia" numFmtId="1">
      <sharedItems containsBlank="1"/>
    </cacheField>
    <cacheField name="Pequeno país?" numFmtId="1">
      <sharedItems containsString="0" containsBlank="1" containsNumber="1" containsInteger="1" minValue="1" maxValue="1"/>
    </cacheField>
    <cacheField name="Insular?" numFmtId="1">
      <sharedItems containsString="0" containsBlank="1" containsNumber="1" containsInteger="1" minValue="1" maxValue="1"/>
    </cacheField>
    <cacheField name="Transcontinental?" numFmtId="1">
      <sharedItems containsString="0" containsBlank="1" containsNumber="1" containsInteger="1" minValue="1" maxValue="1"/>
    </cacheField>
    <cacheField name="Prêmios Nobel" numFmtId="1">
      <sharedItems containsString="0" containsBlank="1" containsNumber="1" containsInteger="1" minValue="1" maxValue="379"/>
    </cacheField>
    <cacheField name="Medalhas olímpicas" numFmtId="1">
      <sharedItems containsString="0" containsBlank="1" containsNumber="1" containsInteger="1" minValue="1" maxValue="2522"/>
    </cacheField>
    <cacheField name="Patrimônios da Unesco" numFmtId="1">
      <sharedItems containsString="0" containsBlank="1" containsNumber="1" containsInteger="1" minValue="1" maxValue="51"/>
    </cacheField>
    <cacheField name="1000 lugares" numFmtId="0">
      <sharedItems containsString="0" containsBlank="1" containsNumber="1" containsInteger="1" minValue="1" maxValue="113"/>
    </cacheField>
    <cacheField name="URL Wikipedia" numFmtId="10">
      <sharedItems/>
    </cacheField>
    <cacheField name="Bloco principal" numFmtId="1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x v="0"/>
    <n v="8432"/>
    <x v="0"/>
    <x v="0"/>
    <s v="Sukhumi"/>
    <s v="Sukhumi"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Geórgia"/>
    <s v="Em disputa separatista"/>
    <m/>
    <m/>
    <m/>
    <m/>
    <m/>
    <m/>
    <m/>
    <s v="https://pt.wikipedia.org/wiki/Abec%C3%A1sia"/>
    <m/>
  </r>
  <r>
    <x v="1"/>
    <x v="1"/>
    <n v="2333"/>
    <x v="1"/>
    <x v="1"/>
    <s v="Ponta Delgada"/>
    <m/>
    <m/>
    <m/>
    <m/>
    <m/>
    <m/>
    <s v="Azore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Portugual"/>
    <s v="Região autônoma"/>
    <m/>
    <n v="1"/>
    <m/>
    <m/>
    <m/>
    <m/>
    <m/>
    <s v="https://pt.wikipedia.org/wiki/A%C3%A7ores"/>
    <m/>
  </r>
  <r>
    <x v="2"/>
    <x v="2"/>
    <n v="254"/>
    <x v="0"/>
    <x v="2"/>
    <s v="Episcópi"/>
    <s v="Episcópi"/>
    <m/>
    <m/>
    <m/>
    <m/>
    <s v="euro"/>
    <s v="Akrotiri and Dhekelia"/>
    <s v="Akrotiri and Dhekelia"/>
    <m/>
    <n v="357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m/>
    <m/>
    <m/>
    <m/>
    <m/>
    <m/>
    <s v="https://pt.wikipedia.org/wiki/Acrot%C3%ADri_e_Deceleia"/>
    <m/>
  </r>
  <r>
    <x v="3"/>
    <x v="3"/>
    <n v="652090"/>
    <x v="2"/>
    <x v="3"/>
    <s v="Cabul"/>
    <s v="Cabul"/>
    <n v="72911"/>
    <n v="19630"/>
    <n v="27.8"/>
    <n v="0.496"/>
    <s v="afegani"/>
    <s v="Afghanistan"/>
    <s v="Afġānistān"/>
    <s v="AFG"/>
    <n v="93"/>
    <s v=".af"/>
    <m/>
    <m/>
    <m/>
    <m/>
    <m/>
    <m/>
    <m/>
    <m/>
    <n v="1"/>
    <m/>
    <m/>
    <m/>
    <n v="1"/>
    <m/>
    <m/>
    <m/>
    <m/>
    <m/>
    <m/>
    <m/>
    <m/>
    <n v="1"/>
    <n v="1"/>
    <m/>
    <m/>
    <n v="1"/>
    <m/>
    <m/>
    <m/>
    <m/>
    <m/>
    <m/>
    <m/>
    <m/>
    <m/>
    <m/>
    <m/>
    <n v="2"/>
    <n v="2"/>
    <m/>
    <s v="https://pt.wikipedia.org/wiki/Afeganist%C3%A3o"/>
    <s v="SAARC"/>
  </r>
  <r>
    <x v="4"/>
    <x v="4"/>
    <n v="1221037"/>
    <x v="1"/>
    <x v="4"/>
    <s v="Pretória"/>
    <s v="Joanesburgo"/>
    <n v="794706"/>
    <n v="368135"/>
    <n v="63.1"/>
    <n v="0.70499999999999996"/>
    <s v="rand"/>
    <s v="South Africa"/>
    <s v="South Africa"/>
    <s v="ZAF"/>
    <n v="27"/>
    <s v=".za"/>
    <m/>
    <m/>
    <n v="1"/>
    <m/>
    <m/>
    <m/>
    <m/>
    <m/>
    <n v="1"/>
    <n v="1"/>
    <m/>
    <m/>
    <n v="1"/>
    <n v="1"/>
    <m/>
    <m/>
    <m/>
    <m/>
    <m/>
    <m/>
    <m/>
    <n v="1"/>
    <n v="1"/>
    <m/>
    <m/>
    <m/>
    <n v="1"/>
    <m/>
    <m/>
    <m/>
    <m/>
    <m/>
    <m/>
    <m/>
    <m/>
    <m/>
    <n v="10"/>
    <n v="86"/>
    <n v="8"/>
    <n v="8"/>
    <s v="https://pt.wikipedia.org/wiki/%C3%81frica_do_Sul"/>
    <s v="SADC"/>
  </r>
  <r>
    <x v="5"/>
    <x v="5"/>
    <n v="28748"/>
    <x v="0"/>
    <x v="2"/>
    <s v="Tirana"/>
    <s v="Tirana"/>
    <n v="38154"/>
    <n v="15059"/>
    <n v="29"/>
    <n v="0.79100000000000004"/>
    <s v="lek"/>
    <s v="Albania"/>
    <s v="Shqipëria"/>
    <s v="ALB"/>
    <n v="355"/>
    <s v=".al"/>
    <m/>
    <m/>
    <m/>
    <m/>
    <m/>
    <m/>
    <m/>
    <m/>
    <n v="1"/>
    <m/>
    <m/>
    <m/>
    <n v="1"/>
    <m/>
    <m/>
    <m/>
    <m/>
    <m/>
    <m/>
    <m/>
    <m/>
    <n v="1"/>
    <n v="1"/>
    <m/>
    <n v="1"/>
    <m/>
    <m/>
    <m/>
    <m/>
    <m/>
    <m/>
    <m/>
    <m/>
    <m/>
    <m/>
    <m/>
    <n v="2"/>
    <m/>
    <n v="2"/>
    <m/>
    <s v="https://pt.wikipedia.org/wiki/Alb%C3%A2nia"/>
    <m/>
  </r>
  <r>
    <x v="6"/>
    <x v="6"/>
    <n v="356733"/>
    <x v="0"/>
    <x v="5"/>
    <s v="Berlim"/>
    <s v="Berlim"/>
    <n v="4373951"/>
    <n v="3951340"/>
    <n v="28.3"/>
    <n v="0.93899999999999995"/>
    <s v="euro"/>
    <s v="Germany"/>
    <s v="Deutschland"/>
    <s v="DEU"/>
    <n v="49"/>
    <s v=".de"/>
    <m/>
    <m/>
    <m/>
    <m/>
    <m/>
    <m/>
    <m/>
    <m/>
    <n v="1"/>
    <m/>
    <m/>
    <m/>
    <n v="1"/>
    <n v="1"/>
    <n v="1"/>
    <m/>
    <m/>
    <m/>
    <m/>
    <n v="1"/>
    <m/>
    <n v="1"/>
    <n v="1"/>
    <m/>
    <n v="1"/>
    <m/>
    <m/>
    <n v="1"/>
    <m/>
    <m/>
    <n v="1"/>
    <m/>
    <m/>
    <m/>
    <m/>
    <m/>
    <n v="110"/>
    <n v="615"/>
    <n v="40"/>
    <n v="14"/>
    <s v="https://pt.wikipedia.org/wiki/Alemanha"/>
    <s v="UE"/>
  </r>
  <r>
    <x v="7"/>
    <x v="7"/>
    <n v="453"/>
    <x v="0"/>
    <x v="2"/>
    <s v="Andorra a velha"/>
    <s v="Andorra a velha"/>
    <m/>
    <n v="3278"/>
    <m/>
    <n v="0.85699999999999998"/>
    <m/>
    <s v="Andorra"/>
    <m/>
    <s v="AND"/>
    <n v="376"/>
    <s v=".ad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n v="1"/>
    <m/>
    <m/>
    <m/>
    <m/>
    <n v="1"/>
    <m/>
    <s v="https://pt.wikipedia.org/wiki/Andorra"/>
    <m/>
  </r>
  <r>
    <x v="8"/>
    <x v="8"/>
    <n v="1246700"/>
    <x v="1"/>
    <x v="4"/>
    <s v="Luanda"/>
    <s v="Luanda"/>
    <n v="198821"/>
    <n v="105902"/>
    <n v="58.6"/>
    <n v="0.57399999999999995"/>
    <s v="kwanza"/>
    <s v="Angola"/>
    <s v="Angola"/>
    <s v="AGO"/>
    <n v="244"/>
    <s v=".ao"/>
    <m/>
    <m/>
    <m/>
    <m/>
    <m/>
    <m/>
    <m/>
    <m/>
    <n v="1"/>
    <m/>
    <m/>
    <m/>
    <n v="1"/>
    <m/>
    <m/>
    <m/>
    <m/>
    <m/>
    <m/>
    <m/>
    <m/>
    <n v="1"/>
    <n v="1"/>
    <n v="1"/>
    <m/>
    <m/>
    <n v="1"/>
    <m/>
    <m/>
    <m/>
    <m/>
    <m/>
    <m/>
    <m/>
    <m/>
    <m/>
    <m/>
    <m/>
    <m/>
    <m/>
    <s v="https://pt.wikipedia.org/wiki/Angola"/>
    <s v="SADC"/>
  </r>
  <r>
    <x v="9"/>
    <x v="9"/>
    <n v="102"/>
    <x v="3"/>
    <x v="6"/>
    <s v="The Valley"/>
    <s v="The Valley"/>
    <m/>
    <n v="311"/>
    <m/>
    <m/>
    <m/>
    <s v="Anguilla"/>
    <m/>
    <s v="AIA"/>
    <n v="1"/>
    <s v=".ai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n v="1"/>
    <s v="https://pt.wikipedia.org/wiki/Anguilla"/>
    <m/>
  </r>
  <r>
    <x v="10"/>
    <x v="10"/>
    <n v="14000000"/>
    <x v="4"/>
    <x v="7"/>
    <m/>
    <m/>
    <m/>
    <m/>
    <m/>
    <m/>
    <m/>
    <s v="Antarctica"/>
    <m/>
    <s v="ATA"/>
    <m/>
    <s v=".aq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Nenhum"/>
    <s v="Território internacional"/>
    <m/>
    <m/>
    <m/>
    <m/>
    <m/>
    <m/>
    <m/>
    <s v="https://pt.wikipedia.org/wiki/Ant%C3%A1rtida"/>
    <m/>
  </r>
  <r>
    <x v="11"/>
    <x v="11"/>
    <n v="440"/>
    <x v="3"/>
    <x v="6"/>
    <s v="Saint John's"/>
    <s v="Saint John's"/>
    <n v="2533"/>
    <n v="1611"/>
    <m/>
    <n v="0.77600000000000002"/>
    <m/>
    <s v="Antigua and Barbuda"/>
    <m/>
    <s v="ATG"/>
    <n v="1"/>
    <s v=".ag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m/>
    <m/>
    <n v="1"/>
    <s v="https://pt.wikipedia.org/wiki/Ant%C3%ADgua_e_Barbuda"/>
    <s v="CARICOM"/>
  </r>
  <r>
    <x v="12"/>
    <x v="12"/>
    <n v="2149690"/>
    <x v="2"/>
    <x v="8"/>
    <s v="Riade"/>
    <s v="Riade"/>
    <n v="1844751"/>
    <n v="786522"/>
    <m/>
    <n v="0.85699999999999998"/>
    <s v="riyal"/>
    <s v="Saudi Arabia"/>
    <s v="as-Su’ūdiyya"/>
    <s v="SAU"/>
    <n v="966"/>
    <s v=".sa"/>
    <m/>
    <m/>
    <m/>
    <m/>
    <m/>
    <m/>
    <m/>
    <m/>
    <n v="1"/>
    <m/>
    <m/>
    <m/>
    <n v="1"/>
    <n v="1"/>
    <m/>
    <m/>
    <m/>
    <m/>
    <m/>
    <m/>
    <m/>
    <n v="1"/>
    <n v="1"/>
    <n v="1"/>
    <m/>
    <m/>
    <m/>
    <m/>
    <m/>
    <m/>
    <m/>
    <m/>
    <m/>
    <m/>
    <m/>
    <m/>
    <m/>
    <n v="3"/>
    <n v="4"/>
    <n v="2"/>
    <s v="https://pt.wikipedia.org/wiki/Ar%C3%A1bia_Saudita"/>
    <m/>
  </r>
  <r>
    <x v="13"/>
    <x v="13"/>
    <n v="2381741"/>
    <x v="1"/>
    <x v="1"/>
    <s v="Argel"/>
    <s v="Argel"/>
    <n v="666960"/>
    <n v="173757"/>
    <n v="35.299999999999997"/>
    <n v="0.75900000000000001"/>
    <s v="dinar"/>
    <s v="Algeria"/>
    <s v="al-Jazāʼir"/>
    <s v="DZA"/>
    <n v="213"/>
    <s v=".dz"/>
    <m/>
    <m/>
    <m/>
    <m/>
    <m/>
    <m/>
    <m/>
    <m/>
    <n v="1"/>
    <m/>
    <m/>
    <m/>
    <n v="1"/>
    <m/>
    <m/>
    <m/>
    <m/>
    <m/>
    <m/>
    <m/>
    <m/>
    <m/>
    <n v="1"/>
    <n v="1"/>
    <m/>
    <m/>
    <m/>
    <m/>
    <m/>
    <n v="1"/>
    <m/>
    <m/>
    <m/>
    <m/>
    <m/>
    <m/>
    <m/>
    <n v="17"/>
    <n v="7"/>
    <m/>
    <s v="https://pt.wikipedia.org/wiki/Arg%C3%A9lia"/>
    <s v="UMA"/>
  </r>
  <r>
    <x v="14"/>
    <x v="14"/>
    <n v="2780400"/>
    <x v="3"/>
    <x v="9"/>
    <s v="Buenos Aires"/>
    <s v="Buenos Aires"/>
    <n v="959528"/>
    <n v="519487"/>
    <n v="41.2"/>
    <n v="0.83"/>
    <s v="peso argentino"/>
    <s v="Argentina"/>
    <s v="Argentina"/>
    <s v="ARG"/>
    <n v="54"/>
    <s v=".ar"/>
    <m/>
    <m/>
    <m/>
    <m/>
    <m/>
    <m/>
    <m/>
    <m/>
    <n v="1"/>
    <m/>
    <m/>
    <m/>
    <n v="1"/>
    <n v="1"/>
    <m/>
    <m/>
    <m/>
    <n v="1"/>
    <m/>
    <m/>
    <n v="1"/>
    <n v="1"/>
    <n v="1"/>
    <m/>
    <m/>
    <m/>
    <m/>
    <m/>
    <m/>
    <m/>
    <m/>
    <m/>
    <m/>
    <m/>
    <m/>
    <m/>
    <n v="5"/>
    <n v="74"/>
    <n v="9"/>
    <n v="9"/>
    <s v="https://pt.wikipedia.org/wiki/Argentina"/>
    <s v="Mercosul"/>
  </r>
  <r>
    <x v="15"/>
    <x v="15"/>
    <n v="29800"/>
    <x v="0"/>
    <x v="0"/>
    <s v="Erevã"/>
    <s v="Erevã"/>
    <n v="29908"/>
    <n v="12433"/>
    <n v="33.6"/>
    <n v="0.76"/>
    <s v="dram"/>
    <s v="Armenia"/>
    <s v="Hayastan"/>
    <s v="ARM"/>
    <n v="374"/>
    <s v=".am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n v="1"/>
    <m/>
    <n v="14"/>
    <n v="3"/>
    <m/>
    <s v="https://pt.wikipedia.org/wiki/Arm%C3%A9nia"/>
    <s v="CEI"/>
  </r>
  <r>
    <x v="16"/>
    <x v="16"/>
    <n v="180"/>
    <x v="3"/>
    <x v="6"/>
    <s v="Oranjestad"/>
    <s v="Oranjestad"/>
    <m/>
    <n v="2822"/>
    <m/>
    <m/>
    <m/>
    <s v="Aruba"/>
    <m/>
    <s v="ABW"/>
    <n v="297"/>
    <s v=".aw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Países Baixos"/>
    <s v="país autônomo"/>
    <n v="1"/>
    <n v="1"/>
    <m/>
    <m/>
    <m/>
    <m/>
    <m/>
    <s v="https://pt.wikipedia.org/wiki/Aruba"/>
    <m/>
  </r>
  <r>
    <x v="17"/>
    <x v="17"/>
    <n v="7692024"/>
    <x v="5"/>
    <x v="10"/>
    <s v="Camberra"/>
    <s v="Sidney"/>
    <n v="1312534"/>
    <n v="1420045"/>
    <n v="35.799999999999997"/>
    <n v="0.93799999999999994"/>
    <s v="dólar australiano"/>
    <s v="Australia"/>
    <s v="Australia"/>
    <s v="AUS"/>
    <n v="61"/>
    <s v=".au"/>
    <n v="1"/>
    <m/>
    <m/>
    <m/>
    <m/>
    <m/>
    <m/>
    <m/>
    <n v="1"/>
    <n v="1"/>
    <m/>
    <m/>
    <n v="1"/>
    <n v="1"/>
    <m/>
    <m/>
    <m/>
    <m/>
    <m/>
    <n v="1"/>
    <m/>
    <n v="1"/>
    <n v="1"/>
    <m/>
    <m/>
    <m/>
    <m/>
    <m/>
    <m/>
    <m/>
    <m/>
    <m/>
    <m/>
    <m/>
    <m/>
    <m/>
    <n v="13"/>
    <n v="497"/>
    <n v="19"/>
    <n v="13"/>
    <s v="https://pt.wikipedia.org/wiki/Austr%C3%A1lia"/>
    <m/>
  </r>
  <r>
    <x v="18"/>
    <x v="18"/>
    <n v="83853"/>
    <x v="0"/>
    <x v="5"/>
    <s v="Viena"/>
    <s v="Viena"/>
    <n v="461432"/>
    <n v="456166"/>
    <n v="30.5"/>
    <n v="0.91400000000000003"/>
    <s v="euro"/>
    <s v="Austria"/>
    <s v="Österreich"/>
    <s v="AUT"/>
    <n v="43"/>
    <s v=".at"/>
    <m/>
    <m/>
    <m/>
    <m/>
    <m/>
    <m/>
    <m/>
    <m/>
    <n v="1"/>
    <m/>
    <m/>
    <m/>
    <n v="1"/>
    <m/>
    <m/>
    <m/>
    <m/>
    <m/>
    <m/>
    <n v="1"/>
    <m/>
    <n v="1"/>
    <n v="1"/>
    <m/>
    <m/>
    <m/>
    <m/>
    <n v="1"/>
    <m/>
    <m/>
    <n v="1"/>
    <m/>
    <m/>
    <m/>
    <m/>
    <m/>
    <n v="19"/>
    <n v="87"/>
    <n v="9"/>
    <m/>
    <s v="https://pt.wikipedia.org/wiki/%C3%81ustria"/>
    <s v="UE"/>
  </r>
  <r>
    <x v="19"/>
    <x v="19"/>
    <n v="86600"/>
    <x v="0"/>
    <x v="0"/>
    <s v="Baku"/>
    <s v="Baku"/>
    <n v="179276"/>
    <n v="46940"/>
    <n v="33.700000000000003"/>
    <n v="0.754"/>
    <s v="manat"/>
    <s v="Azerbaijan"/>
    <s v="Azərbaycan"/>
    <s v="AZE"/>
    <n v="994"/>
    <s v=".az"/>
    <m/>
    <m/>
    <m/>
    <m/>
    <m/>
    <m/>
    <n v="1"/>
    <m/>
    <n v="1"/>
    <m/>
    <m/>
    <n v="1"/>
    <n v="1"/>
    <m/>
    <m/>
    <m/>
    <m/>
    <m/>
    <m/>
    <m/>
    <m/>
    <m/>
    <n v="1"/>
    <m/>
    <m/>
    <m/>
    <m/>
    <m/>
    <m/>
    <m/>
    <m/>
    <m/>
    <m/>
    <m/>
    <m/>
    <n v="1"/>
    <n v="1"/>
    <n v="43"/>
    <n v="2"/>
    <m/>
    <s v="https://pt.wikipedia.org/wiki/Azerbaij%C3%A3o"/>
    <s v="CEI"/>
  </r>
  <r>
    <x v="20"/>
    <x v="20"/>
    <n v="13878"/>
    <x v="3"/>
    <x v="6"/>
    <s v="Nassau"/>
    <s v="Nassau"/>
    <n v="12156"/>
    <n v="12425"/>
    <m/>
    <n v="0.80500000000000005"/>
    <m/>
    <s v="Bahamas"/>
    <m/>
    <s v="BHS"/>
    <n v="1"/>
    <s v=".bs"/>
    <m/>
    <m/>
    <m/>
    <m/>
    <m/>
    <n v="1"/>
    <m/>
    <m/>
    <n v="1"/>
    <n v="1"/>
    <m/>
    <m/>
    <n v="1"/>
    <m/>
    <m/>
    <m/>
    <m/>
    <m/>
    <m/>
    <m/>
    <n v="1"/>
    <m/>
    <n v="1"/>
    <m/>
    <m/>
    <m/>
    <m/>
    <m/>
    <m/>
    <m/>
    <m/>
    <m/>
    <m/>
    <n v="1"/>
    <n v="1"/>
    <m/>
    <m/>
    <n v="14"/>
    <m/>
    <n v="3"/>
    <s v="https://pt.wikipedia.org/wiki/Bahamas"/>
    <s v="CARICOM"/>
  </r>
  <r>
    <x v="21"/>
    <x v="21"/>
    <n v="143998"/>
    <x v="2"/>
    <x v="11"/>
    <s v="Daca"/>
    <s v="Daca"/>
    <n v="751949"/>
    <n v="288424"/>
    <n v="32.4"/>
    <n v="0.56999999999999995"/>
    <s v="taka"/>
    <s v="Bangladesh"/>
    <m/>
    <s v="BGD"/>
    <n v="880"/>
    <s v=".bd"/>
    <m/>
    <m/>
    <m/>
    <m/>
    <m/>
    <m/>
    <m/>
    <m/>
    <n v="1"/>
    <n v="1"/>
    <m/>
    <m/>
    <n v="1"/>
    <m/>
    <m/>
    <m/>
    <m/>
    <m/>
    <m/>
    <m/>
    <m/>
    <n v="1"/>
    <n v="1"/>
    <m/>
    <m/>
    <n v="1"/>
    <m/>
    <m/>
    <m/>
    <m/>
    <m/>
    <m/>
    <m/>
    <m/>
    <m/>
    <m/>
    <n v="2"/>
    <m/>
    <n v="3"/>
    <m/>
    <s v="https://pt.wikipedia.org/wiki/Bangladesh"/>
    <s v="SAARC"/>
  </r>
  <r>
    <x v="22"/>
    <x v="22"/>
    <n v="430"/>
    <x v="3"/>
    <x v="6"/>
    <s v="Bridgetown"/>
    <s v="Bridgetown"/>
    <n v="5391"/>
    <n v="5087"/>
    <m/>
    <n v="0.81299999999999994"/>
    <m/>
    <s v="Barbados"/>
    <m/>
    <s v="BRB"/>
    <n v="1"/>
    <s v=".bb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n v="1"/>
    <n v="1"/>
    <n v="1"/>
    <s v="https://pt.wikipedia.org/wiki/Barbados"/>
    <s v="CARICOM"/>
  </r>
  <r>
    <x v="23"/>
    <x v="23"/>
    <n v="678"/>
    <x v="2"/>
    <x v="8"/>
    <s v="Manama"/>
    <s v="Manama"/>
    <n v="74215"/>
    <n v="37746"/>
    <m/>
    <n v="0.83799999999999997"/>
    <s v="dinar bareinita"/>
    <s v="Bahrain"/>
    <s v="al-Baḥrayn"/>
    <s v="BHR"/>
    <n v="973"/>
    <s v=".bh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n v="1"/>
    <m/>
    <m/>
    <n v="3"/>
    <n v="2"/>
    <m/>
    <s v="https://pt.wikipedia.org/wiki/Bahrein"/>
    <m/>
  </r>
  <r>
    <x v="24"/>
    <x v="24"/>
    <n v="30519"/>
    <x v="0"/>
    <x v="12"/>
    <s v="Bruxelas"/>
    <s v="Antuérpia"/>
    <n v="550664"/>
    <n v="532268"/>
    <n v="27.7"/>
    <n v="0.91900000000000004"/>
    <s v="euro"/>
    <s v="Belgium"/>
    <s v="België"/>
    <s v="BEL"/>
    <n v="32"/>
    <s v=".be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11"/>
    <n v="154"/>
    <n v="11"/>
    <n v="5"/>
    <s v="https://pt.wikipedia.org/wiki/B%C3%A9lgica"/>
    <s v="UE"/>
  </r>
  <r>
    <x v="25"/>
    <x v="25"/>
    <n v="22965"/>
    <x v="3"/>
    <x v="13"/>
    <s v="Belmopan"/>
    <s v="Cidade de Belize"/>
    <n v="3343"/>
    <n v="1925"/>
    <n v="53.1"/>
    <n v="0.72"/>
    <m/>
    <s v="Belize"/>
    <m/>
    <s v="BLZ"/>
    <n v="501"/>
    <s v=".bz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m/>
    <m/>
    <m/>
    <m/>
    <n v="1"/>
    <n v="2"/>
    <s v="https://pt.wikipedia.org/wiki/Belize"/>
    <s v="CARICOM"/>
  </r>
  <r>
    <x v="26"/>
    <x v="26"/>
    <n v="112622"/>
    <x v="1"/>
    <x v="14"/>
    <s v="Porto Novo"/>
    <s v="Cotonou"/>
    <n v="27471"/>
    <n v="14269"/>
    <n v="47.8"/>
    <n v="0.52"/>
    <s v="franco"/>
    <s v="Benin"/>
    <s v="Bénin"/>
    <s v="BEN"/>
    <n v="229"/>
    <s v=".bj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m/>
    <n v="1"/>
    <m/>
    <s v="https://pt.wikipedia.org/wiki/Benim"/>
    <s v="UEMOA"/>
  </r>
  <r>
    <x v="27"/>
    <x v="27"/>
    <n v="53"/>
    <x v="3"/>
    <x v="6"/>
    <s v="Hamilton"/>
    <s v="Hamilton"/>
    <m/>
    <n v="5601"/>
    <m/>
    <m/>
    <m/>
    <s v="Bermuda"/>
    <m/>
    <s v="BMU"/>
    <n v="1"/>
    <s v=".bm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n v="1"/>
    <m/>
    <m/>
    <s v="https://pt.wikipedia.org/wiki/Bermudas"/>
    <m/>
  </r>
  <r>
    <x v="28"/>
    <x v="28"/>
    <n v="207600"/>
    <x v="0"/>
    <x v="0"/>
    <s v="Minsk"/>
    <s v="Minsk"/>
    <n v="188138"/>
    <n v="59643"/>
    <n v="25.4"/>
    <n v="0.81699999999999995"/>
    <s v="rublo biélorrusso"/>
    <s v="Belarus"/>
    <s v="Bielarus"/>
    <s v="BLR"/>
    <n v="375"/>
    <s v=".by"/>
    <m/>
    <m/>
    <m/>
    <m/>
    <m/>
    <m/>
    <n v="1"/>
    <m/>
    <n v="1"/>
    <m/>
    <m/>
    <n v="1"/>
    <n v="1"/>
    <m/>
    <m/>
    <m/>
    <m/>
    <m/>
    <m/>
    <m/>
    <m/>
    <m/>
    <n v="1"/>
    <m/>
    <m/>
    <m/>
    <m/>
    <m/>
    <m/>
    <m/>
    <m/>
    <m/>
    <m/>
    <m/>
    <m/>
    <m/>
    <n v="5"/>
    <n v="78"/>
    <n v="4"/>
    <m/>
    <s v="https://pt.wikipedia.org/wiki/Bielorr%C3%BAssia"/>
    <s v="CEI"/>
  </r>
  <r>
    <x v="29"/>
    <x v="29"/>
    <n v="1098581"/>
    <x v="3"/>
    <x v="9"/>
    <s v="Sucre"/>
    <s v="Santa Cruz de la Sierra"/>
    <n v="88866"/>
    <n v="40581"/>
    <n v="44"/>
    <n v="0.70299999999999996"/>
    <s v="boliviano"/>
    <s v="Bolivia"/>
    <s v="Bolivia"/>
    <s v="BOL"/>
    <n v="591"/>
    <s v=".bo"/>
    <m/>
    <m/>
    <m/>
    <n v="1"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m/>
    <m/>
    <m/>
    <m/>
    <n v="6"/>
    <m/>
    <s v="https://pt.wikipedia.org/wiki/Bol%C3%ADvia"/>
    <s v="CAN"/>
  </r>
  <r>
    <x v="30"/>
    <x v="30"/>
    <n v="294"/>
    <x v="3"/>
    <x v="6"/>
    <s v="Kralendijk"/>
    <s v="Kralendijk"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s v="https://pt.wikipedia.org/wiki/Bonaire"/>
    <m/>
  </r>
  <r>
    <x v="31"/>
    <x v="31"/>
    <n v="51129"/>
    <x v="0"/>
    <x v="2"/>
    <s v="Sarajevo"/>
    <s v="Sarajevo"/>
    <n v="47097"/>
    <n v="20162"/>
    <n v="33"/>
    <n v="0.76900000000000002"/>
    <s v="marco conversível"/>
    <s v="Bosnia and Herzegovina"/>
    <s v="Bosna i Hercegovina"/>
    <s v="BIH"/>
    <n v="387"/>
    <s v=".ba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n v="2"/>
    <m/>
    <n v="3"/>
    <m/>
    <s v="https://pt.wikipedia.org/wiki/B%C3%B3snia_e_Herzegovina"/>
    <m/>
  </r>
  <r>
    <x v="32"/>
    <x v="32"/>
    <n v="581730"/>
    <x v="1"/>
    <x v="4"/>
    <s v="Gaborone"/>
    <s v="Gaborone"/>
    <n v="41556"/>
    <n v="18615"/>
    <n v="53.3"/>
    <n v="0.72799999999999998"/>
    <s v="pula"/>
    <s v="Botswana"/>
    <s v="Botswana"/>
    <s v="BWA"/>
    <n v="267"/>
    <s v=".bw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1"/>
    <n v="1"/>
    <n v="3"/>
    <s v="https://pt.wikipedia.org/wiki/Botswana"/>
    <s v="SADC"/>
  </r>
  <r>
    <x v="33"/>
    <x v="33"/>
    <n v="8515767"/>
    <x v="3"/>
    <x v="9"/>
    <s v="Brasília"/>
    <s v="São Paulo"/>
    <n v="3388962"/>
    <n v="1867818"/>
    <n v="53.3"/>
    <n v="0.76100000000000001"/>
    <s v="real"/>
    <s v="Brazil"/>
    <s v="Brasil"/>
    <s v="BRA"/>
    <n v="55"/>
    <s v=".br"/>
    <m/>
    <m/>
    <n v="1"/>
    <m/>
    <m/>
    <m/>
    <m/>
    <m/>
    <n v="1"/>
    <m/>
    <m/>
    <m/>
    <n v="1"/>
    <n v="1"/>
    <m/>
    <m/>
    <m/>
    <n v="1"/>
    <m/>
    <m/>
    <n v="1"/>
    <n v="1"/>
    <n v="1"/>
    <m/>
    <m/>
    <m/>
    <m/>
    <m/>
    <m/>
    <m/>
    <m/>
    <m/>
    <m/>
    <m/>
    <m/>
    <m/>
    <m/>
    <n v="129"/>
    <n v="21"/>
    <n v="47"/>
    <s v="https://pt.wikipedia.org/wiki/Brasil"/>
    <s v="Mercosul"/>
  </r>
  <r>
    <x v="34"/>
    <x v="34"/>
    <n v="5765"/>
    <x v="2"/>
    <x v="15"/>
    <s v="Bandar Seri Begawan"/>
    <s v="Bandar Seri Begawan"/>
    <n v="34637"/>
    <n v="13568"/>
    <m/>
    <n v="0.84499999999999997"/>
    <s v="dólar de Brunei"/>
    <s v="Brunei"/>
    <s v="Brunei"/>
    <s v="BRN"/>
    <n v="673"/>
    <s v=".bn"/>
    <n v="1"/>
    <n v="1"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n v="1"/>
    <m/>
    <m/>
    <m/>
    <m/>
    <m/>
    <s v="https://pt.wikipedia.org/wiki/Brunei"/>
    <s v="ASEAN"/>
  </r>
  <r>
    <x v="35"/>
    <x v="35"/>
    <n v="110912"/>
    <x v="0"/>
    <x v="0"/>
    <s v="Sofia"/>
    <s v="Sofia"/>
    <n v="162568"/>
    <n v="65197"/>
    <n v="37.4"/>
    <n v="0.81599999999999995"/>
    <s v="lev"/>
    <s v="Bulgaria"/>
    <s v="Bâlgariya"/>
    <s v="BGR"/>
    <n v="359"/>
    <s v=".bg"/>
    <m/>
    <m/>
    <m/>
    <m/>
    <m/>
    <m/>
    <m/>
    <m/>
    <n v="1"/>
    <m/>
    <m/>
    <m/>
    <n v="1"/>
    <m/>
    <m/>
    <m/>
    <m/>
    <m/>
    <m/>
    <m/>
    <m/>
    <n v="1"/>
    <n v="1"/>
    <m/>
    <n v="1"/>
    <m/>
    <m/>
    <n v="1"/>
    <m/>
    <m/>
    <m/>
    <m/>
    <m/>
    <m/>
    <m/>
    <m/>
    <n v="1"/>
    <n v="218"/>
    <n v="9"/>
    <m/>
    <s v="https://pt.wikipedia.org/wiki/Bulg%C3%A1ria"/>
    <s v="UE"/>
  </r>
  <r>
    <x v="36"/>
    <x v="36"/>
    <n v="274200"/>
    <x v="1"/>
    <x v="14"/>
    <s v="Ouagadougou"/>
    <s v="Ouagadougou"/>
    <n v="38794"/>
    <n v="14138"/>
    <n v="35.299999999999997"/>
    <n v="0.434"/>
    <s v="franco CFA"/>
    <s v="Burkina Faso"/>
    <s v="Burkina Faso"/>
    <s v="BFA"/>
    <n v="226"/>
    <s v=".bf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m/>
    <n v="1"/>
    <m/>
    <s v="https://pt.wikipedia.org/wiki/Burkina_Faso"/>
    <s v="UEMOA"/>
  </r>
  <r>
    <x v="37"/>
    <x v="37"/>
    <n v="27834"/>
    <x v="1"/>
    <x v="16"/>
    <s v="Bujumbura"/>
    <s v="Bujumbura"/>
    <n v="8184"/>
    <n v="3436"/>
    <n v="38.6"/>
    <n v="0.42299999999999999"/>
    <s v="franco de Burundi"/>
    <s v="Burundi"/>
    <s v="Burundi"/>
    <s v="BDI"/>
    <n v="257"/>
    <s v=".bi"/>
    <m/>
    <m/>
    <m/>
    <m/>
    <n v="1"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1"/>
    <m/>
    <m/>
    <s v="https://pt.wikipedia.org/wiki/Burundi"/>
    <s v="CAO"/>
  </r>
  <r>
    <x v="38"/>
    <x v="38"/>
    <n v="47000"/>
    <x v="2"/>
    <x v="11"/>
    <s v="Thimbu"/>
    <s v="Thimbu"/>
    <n v="7701"/>
    <n v="2582"/>
    <n v="38.1"/>
    <n v="0.60499999999999998"/>
    <s v="ngultrum"/>
    <s v="Bhutan"/>
    <s v="Dru Ü"/>
    <s v="BTN"/>
    <n v="975"/>
    <s v=".bt"/>
    <m/>
    <m/>
    <m/>
    <m/>
    <m/>
    <m/>
    <m/>
    <m/>
    <n v="1"/>
    <m/>
    <m/>
    <m/>
    <n v="1"/>
    <m/>
    <m/>
    <m/>
    <m/>
    <m/>
    <m/>
    <m/>
    <m/>
    <m/>
    <n v="1"/>
    <m/>
    <m/>
    <n v="1"/>
    <m/>
    <m/>
    <m/>
    <m/>
    <m/>
    <m/>
    <m/>
    <m/>
    <m/>
    <m/>
    <m/>
    <m/>
    <m/>
    <n v="1"/>
    <s v="https://pt.wikipedia.org/wiki/But%C3%A3o"/>
    <s v="SAARC"/>
  </r>
  <r>
    <x v="39"/>
    <x v="39"/>
    <n v="4033"/>
    <x v="1"/>
    <x v="14"/>
    <s v="Praia"/>
    <s v="Praia"/>
    <n v="3983"/>
    <n v="1979"/>
    <n v="50.5"/>
    <n v="0.64600000000000002"/>
    <m/>
    <s v="Cape Verde"/>
    <m/>
    <s v="CPV"/>
    <n v="238"/>
    <s v=".cv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m/>
    <n v="1"/>
    <m/>
    <s v="https://pt.wikipedia.org/wiki/Cabo_Verde"/>
    <m/>
  </r>
  <r>
    <x v="40"/>
    <x v="40"/>
    <n v="475442"/>
    <x v="1"/>
    <x v="16"/>
    <s v="Yaoundé"/>
    <s v="Douala"/>
    <n v="94540"/>
    <n v="38712"/>
    <n v="46.6"/>
    <n v="0.56299999999999994"/>
    <s v="franco CFA"/>
    <s v="Cameroon"/>
    <s v="Cameroun"/>
    <s v="CMR"/>
    <n v="237"/>
    <s v=".cm"/>
    <m/>
    <m/>
    <m/>
    <m/>
    <m/>
    <m/>
    <m/>
    <n v="1"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m/>
    <n v="6"/>
    <n v="2"/>
    <m/>
    <s v="https://pt.wikipedia.org/wiki/Camar%C3%B5es"/>
    <s v="CEMAC"/>
  </r>
  <r>
    <x v="41"/>
    <x v="41"/>
    <n v="181035"/>
    <x v="2"/>
    <x v="15"/>
    <s v="Phnom Penh"/>
    <s v="Phnom Penh"/>
    <n v="70242"/>
    <n v="24444"/>
    <n v="37.9"/>
    <n v="0.58099999999999996"/>
    <s v="riel"/>
    <s v="Cambodia"/>
    <s v="Kâmpŭchéa"/>
    <s v="KHM"/>
    <n v="855"/>
    <s v=".kh"/>
    <m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2"/>
    <n v="1"/>
    <s v="https://pt.wikipedia.org/wiki/Camboja"/>
    <s v="ASEAN"/>
  </r>
  <r>
    <x v="42"/>
    <x v="42"/>
    <n v="9984670"/>
    <x v="3"/>
    <x v="17"/>
    <s v="Ottawa"/>
    <s v="Toronto"/>
    <n v="1847081"/>
    <n v="1712479"/>
    <n v="34"/>
    <n v="0.92200000000000004"/>
    <s v="dólar canadenste"/>
    <s v="Canada"/>
    <s v="Canada"/>
    <s v="CAN"/>
    <n v="1"/>
    <s v=".ca"/>
    <n v="1"/>
    <m/>
    <m/>
    <m/>
    <m/>
    <m/>
    <m/>
    <m/>
    <n v="1"/>
    <n v="1"/>
    <m/>
    <m/>
    <n v="1"/>
    <n v="1"/>
    <n v="1"/>
    <m/>
    <m/>
    <m/>
    <n v="1"/>
    <n v="1"/>
    <n v="1"/>
    <n v="1"/>
    <n v="1"/>
    <m/>
    <n v="1"/>
    <m/>
    <m/>
    <m/>
    <m/>
    <m/>
    <m/>
    <m/>
    <m/>
    <m/>
    <m/>
    <m/>
    <n v="24"/>
    <n v="302"/>
    <n v="17"/>
    <n v="21"/>
    <s v="https://pt.wikipedia.org/wiki/Canad%C3%A1"/>
    <s v="NAFTA"/>
  </r>
  <r>
    <x v="43"/>
    <x v="43"/>
    <n v="7447"/>
    <x v="1"/>
    <x v="1"/>
    <s v="Tenerife"/>
    <m/>
    <m/>
    <m/>
    <m/>
    <m/>
    <m/>
    <s v="Canary Island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Espanha"/>
    <s v="Região autônoma"/>
    <m/>
    <m/>
    <m/>
    <m/>
    <m/>
    <m/>
    <m/>
    <s v="https://pt.wikipedia.org/wiki/Can%C3%A1rias"/>
    <m/>
  </r>
  <r>
    <x v="44"/>
    <x v="44"/>
    <n v="11000"/>
    <x v="2"/>
    <x v="8"/>
    <s v="Doha"/>
    <s v="Doha"/>
    <n v="357338"/>
    <n v="191362"/>
    <n v="41.1"/>
    <n v="0.84799999999999998"/>
    <s v="rial"/>
    <s v="Qatar"/>
    <s v="Qatar"/>
    <s v="QAT"/>
    <n v="974"/>
    <s v=".qa"/>
    <m/>
    <m/>
    <m/>
    <m/>
    <m/>
    <m/>
    <m/>
    <m/>
    <n v="1"/>
    <m/>
    <m/>
    <m/>
    <n v="1"/>
    <m/>
    <m/>
    <m/>
    <m/>
    <m/>
    <m/>
    <m/>
    <m/>
    <n v="1"/>
    <n v="1"/>
    <n v="1"/>
    <m/>
    <m/>
    <m/>
    <m/>
    <m/>
    <m/>
    <m/>
    <m/>
    <m/>
    <m/>
    <m/>
    <m/>
    <m/>
    <n v="5"/>
    <n v="1"/>
    <m/>
    <s v="https://pt.wikipedia.org/wiki/Catar"/>
    <m/>
  </r>
  <r>
    <x v="45"/>
    <x v="45"/>
    <n v="2724900"/>
    <x v="2"/>
    <x v="3"/>
    <s v="Astana"/>
    <s v="Almaty"/>
    <n v="503893"/>
    <n v="172941"/>
    <n v="29"/>
    <n v="0.81699999999999995"/>
    <s v="tenge"/>
    <s v="Kazakhstan"/>
    <s v="Qazaqstan"/>
    <s v="KAZ"/>
    <n v="7"/>
    <s v=".kz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n v="1"/>
    <m/>
    <n v="63"/>
    <n v="4"/>
    <m/>
    <s v="https://pt.wikipedia.org/wiki/Cazaquist%C3%A3o"/>
    <s v="CEI"/>
  </r>
  <r>
    <x v="46"/>
    <x v="46"/>
    <n v="1284000"/>
    <x v="1"/>
    <x v="16"/>
    <s v="N'Djamena"/>
    <s v="N'Djamena"/>
    <n v="30232"/>
    <n v="11051"/>
    <n v="43.3"/>
    <n v="0.40100000000000002"/>
    <s v="franco CFA"/>
    <s v="Chad"/>
    <s v="Tšād"/>
    <s v="TCD"/>
    <n v="235"/>
    <s v=".td"/>
    <m/>
    <m/>
    <m/>
    <m/>
    <m/>
    <m/>
    <m/>
    <n v="1"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1"/>
    <m/>
    <s v="https://pt.wikipedia.org/wiki/Chade"/>
    <s v="CEMAC"/>
  </r>
  <r>
    <x v="47"/>
    <x v="47"/>
    <n v="756945"/>
    <x v="3"/>
    <x v="9"/>
    <s v="Santiago"/>
    <s v="Santiago"/>
    <n v="476815"/>
    <n v="298180"/>
    <n v="46.6"/>
    <n v="0.84699999999999998"/>
    <s v="peso chileno"/>
    <s v="Chile"/>
    <s v="Chile"/>
    <s v="CHL"/>
    <n v="56"/>
    <s v=".cl"/>
    <n v="1"/>
    <m/>
    <m/>
    <m/>
    <m/>
    <m/>
    <m/>
    <m/>
    <n v="1"/>
    <m/>
    <m/>
    <m/>
    <n v="1"/>
    <m/>
    <m/>
    <m/>
    <m/>
    <m/>
    <m/>
    <n v="1"/>
    <n v="1"/>
    <n v="1"/>
    <n v="1"/>
    <m/>
    <m/>
    <m/>
    <m/>
    <m/>
    <m/>
    <m/>
    <m/>
    <m/>
    <m/>
    <m/>
    <m/>
    <m/>
    <n v="2"/>
    <n v="13"/>
    <n v="5"/>
    <n v="5"/>
    <s v="https://pt.wikipedia.org/wiki/Chile"/>
    <m/>
  </r>
  <r>
    <x v="48"/>
    <x v="48"/>
    <n v="9596961"/>
    <x v="2"/>
    <x v="18"/>
    <s v="Pequim"/>
    <s v="Xangai"/>
    <n v="25238563"/>
    <n v="13368073"/>
    <n v="38.6"/>
    <n v="0.75800000000000001"/>
    <s v="yuan"/>
    <s v="China"/>
    <m/>
    <s v="CHN"/>
    <n v="86"/>
    <s v=".cn"/>
    <n v="1"/>
    <m/>
    <n v="1"/>
    <m/>
    <m/>
    <m/>
    <m/>
    <m/>
    <n v="1"/>
    <m/>
    <m/>
    <m/>
    <n v="1"/>
    <n v="1"/>
    <m/>
    <m/>
    <m/>
    <m/>
    <m/>
    <m/>
    <m/>
    <n v="1"/>
    <n v="1"/>
    <m/>
    <m/>
    <m/>
    <m/>
    <m/>
    <m/>
    <m/>
    <m/>
    <m/>
    <m/>
    <m/>
    <m/>
    <m/>
    <n v="10"/>
    <n v="546"/>
    <n v="48"/>
    <n v="12"/>
    <s v="https://pt.wikipedia.org/wiki/Rep%C3%BAblica_Popular_da_China"/>
    <m/>
  </r>
  <r>
    <x v="49"/>
    <x v="49"/>
    <n v="9251"/>
    <x v="0"/>
    <x v="2"/>
    <s v="Nicósia"/>
    <s v="Nicósia"/>
    <n v="33460"/>
    <n v="24493"/>
    <n v="34"/>
    <n v="0.873"/>
    <s v="euro"/>
    <s v="Cyprus"/>
    <s v="Kýpros"/>
    <s v="CYP"/>
    <n v="357"/>
    <s v=".cy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n v="1"/>
    <m/>
    <m/>
    <n v="1"/>
    <m/>
    <m/>
    <m/>
    <n v="1"/>
    <n v="1"/>
    <n v="1"/>
    <n v="1"/>
    <n v="3"/>
    <m/>
    <s v="https://pt.wikipedia.org/wiki/Chipre"/>
    <s v="UE"/>
  </r>
  <r>
    <x v="50"/>
    <x v="50"/>
    <n v="3355"/>
    <x v="0"/>
    <x v="2"/>
    <s v="Nicósia do Norte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Chipre"/>
    <s v="Em disputa separatista"/>
    <m/>
    <m/>
    <m/>
    <m/>
    <m/>
    <m/>
    <m/>
    <s v="https://pt.wikipedia.org/wiki/Rep%C3%BAblica_Turca_de_Chipre_do_Norte"/>
    <m/>
  </r>
  <r>
    <x v="51"/>
    <x v="51"/>
    <n v="1138914"/>
    <x v="3"/>
    <x v="9"/>
    <s v="Bogotá"/>
    <s v="Bogotá"/>
    <n v="750276"/>
    <n v="330974"/>
    <n v="49.7"/>
    <n v="0.76100000000000001"/>
    <s v="peso colombiano"/>
    <s v="Colombia"/>
    <s v="Colômbia"/>
    <s v="COL"/>
    <n v="57"/>
    <s v=".co"/>
    <m/>
    <m/>
    <m/>
    <n v="1"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m/>
    <m/>
    <n v="2"/>
    <n v="28"/>
    <n v="7"/>
    <n v="2"/>
    <s v="https://pt.wikipedia.org/wiki/Col%C3%B4mbia"/>
    <s v="CAN"/>
  </r>
  <r>
    <x v="52"/>
    <x v="52"/>
    <n v="2235"/>
    <x v="1"/>
    <x v="19"/>
    <s v="Moroni"/>
    <s v="Moroni"/>
    <n v="1384"/>
    <n v="1184"/>
    <n v="45.3"/>
    <n v="0.53800000000000003"/>
    <m/>
    <s v="Comoros"/>
    <m/>
    <s v="COM"/>
    <n v="269"/>
    <s v=".km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n v="1"/>
    <n v="1"/>
    <m/>
    <m/>
    <m/>
    <m/>
    <m/>
    <s v="https://pt.wikipedia.org/wiki/Comores"/>
    <m/>
  </r>
  <r>
    <x v="53"/>
    <x v="53"/>
    <n v="120538"/>
    <x v="2"/>
    <x v="18"/>
    <s v="Pyongyang"/>
    <s v="Pyongyang"/>
    <m/>
    <n v="17396"/>
    <m/>
    <m/>
    <s v="won norte coreano"/>
    <s v="North Korea"/>
    <s v="Chosŏn'gŭl:"/>
    <s v="PRK"/>
    <n v="850"/>
    <s v="kp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m/>
    <n v="47"/>
    <n v="1"/>
    <m/>
    <s v="https://pt.wikipedia.org/wiki/Coreia_do_Norte"/>
    <m/>
  </r>
  <r>
    <x v="54"/>
    <x v="54"/>
    <n v="99016"/>
    <x v="2"/>
    <x v="18"/>
    <s v="Seul"/>
    <s v="Seul"/>
    <n v="2138242"/>
    <n v="1720489"/>
    <n v="31.6"/>
    <n v="0.90600000000000003"/>
    <s v="won"/>
    <s v="South Korea"/>
    <s v="Daehan Minguk"/>
    <s v="KOR"/>
    <n v="82"/>
    <s v=".kr"/>
    <n v="1"/>
    <m/>
    <m/>
    <m/>
    <m/>
    <m/>
    <m/>
    <m/>
    <n v="1"/>
    <m/>
    <m/>
    <m/>
    <n v="1"/>
    <n v="1"/>
    <m/>
    <m/>
    <m/>
    <m/>
    <m/>
    <n v="1"/>
    <m/>
    <n v="1"/>
    <n v="1"/>
    <m/>
    <m/>
    <m/>
    <m/>
    <m/>
    <m/>
    <m/>
    <m/>
    <m/>
    <m/>
    <m/>
    <m/>
    <m/>
    <n v="1"/>
    <n v="267"/>
    <n v="12"/>
    <m/>
    <s v="https://pt.wikipedia.org/wiki/Coreia_do_Sul"/>
    <m/>
  </r>
  <r>
    <x v="55"/>
    <x v="55"/>
    <n v="322463"/>
    <x v="1"/>
    <x v="14"/>
    <s v="Abidjã"/>
    <s v="Abidjã"/>
    <n v="106412"/>
    <n v="43048"/>
    <n v="41.5"/>
    <n v="0.51600000000000001"/>
    <s v="franco CFA"/>
    <s v="Ivory Coast"/>
    <s v="Côte d'Ivoire"/>
    <s v="CIV"/>
    <n v="225"/>
    <s v=".ci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n v="3"/>
    <n v="4"/>
    <m/>
    <s v="https://pt.wikipedia.org/wiki/Costa_do_Marfim"/>
    <s v="UEMOA"/>
  </r>
  <r>
    <x v="56"/>
    <x v="56"/>
    <n v="51100"/>
    <x v="3"/>
    <x v="13"/>
    <s v="San José"/>
    <s v="San José"/>
    <n v="88844"/>
    <n v="60464"/>
    <n v="48.3"/>
    <n v="0.79400000000000004"/>
    <s v="colón costa riquenho"/>
    <s v="Costa Rica"/>
    <s v="Costa Rica"/>
    <s v="CRI"/>
    <n v="506"/>
    <s v=".cr"/>
    <m/>
    <m/>
    <m/>
    <m/>
    <m/>
    <m/>
    <m/>
    <m/>
    <n v="1"/>
    <m/>
    <m/>
    <m/>
    <n v="1"/>
    <m/>
    <m/>
    <m/>
    <n v="1"/>
    <m/>
    <m/>
    <m/>
    <n v="1"/>
    <n v="1"/>
    <n v="1"/>
    <m/>
    <m/>
    <m/>
    <m/>
    <m/>
    <m/>
    <m/>
    <m/>
    <m/>
    <m/>
    <m/>
    <m/>
    <m/>
    <n v="1"/>
    <n v="4"/>
    <n v="3"/>
    <n v="2"/>
    <s v="https://pt.wikipedia.org/wiki/Costa_Rica"/>
    <s v="MCCA"/>
  </r>
  <r>
    <x v="57"/>
    <x v="57"/>
    <n v="56538"/>
    <x v="0"/>
    <x v="2"/>
    <s v="Zagreb"/>
    <s v="Zagreb"/>
    <n v="106548"/>
    <n v="60805"/>
    <n v="31.1"/>
    <n v="0.83699999999999997"/>
    <s v="kuna croata"/>
    <s v="Croatia"/>
    <s v="Hrvatska"/>
    <s v="HRV"/>
    <n v="385"/>
    <s v=".hr"/>
    <m/>
    <m/>
    <m/>
    <m/>
    <m/>
    <m/>
    <m/>
    <m/>
    <n v="1"/>
    <m/>
    <m/>
    <m/>
    <n v="1"/>
    <m/>
    <m/>
    <m/>
    <m/>
    <m/>
    <m/>
    <m/>
    <m/>
    <n v="1"/>
    <n v="1"/>
    <m/>
    <n v="1"/>
    <m/>
    <m/>
    <n v="1"/>
    <m/>
    <m/>
    <m/>
    <m/>
    <m/>
    <m/>
    <m/>
    <m/>
    <n v="2"/>
    <n v="33"/>
    <n v="7"/>
    <m/>
    <s v="https://pt.wikipedia.org/wiki/Cro%C3%A1cia"/>
    <s v="UE"/>
  </r>
  <r>
    <x v="58"/>
    <x v="58"/>
    <n v="110861"/>
    <x v="3"/>
    <x v="6"/>
    <s v="Havana"/>
    <s v="Havana"/>
    <m/>
    <n v="82775"/>
    <m/>
    <n v="0.77800000000000002"/>
    <s v="peso"/>
    <s v="Cuba"/>
    <s v="Cuba"/>
    <s v="CUB"/>
    <n v="53"/>
    <s v=".cu"/>
    <m/>
    <m/>
    <m/>
    <m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n v="1"/>
    <m/>
    <m/>
    <n v="226"/>
    <n v="9"/>
    <n v="3"/>
    <s v="https://pt.wikipedia.org/wiki/Cuba"/>
    <m/>
  </r>
  <r>
    <x v="59"/>
    <x v="59"/>
    <n v="444"/>
    <x v="3"/>
    <x v="6"/>
    <s v="Willemstad"/>
    <s v="Willemstad"/>
    <m/>
    <n v="3159"/>
    <m/>
    <m/>
    <m/>
    <s v="Curaçao"/>
    <m/>
    <s v="CUW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Países Baixos"/>
    <s v="país autônomo"/>
    <m/>
    <n v="1"/>
    <m/>
    <m/>
    <m/>
    <m/>
    <m/>
    <s v="https://pt.wikipedia.org/wiki/Cura%C3%A7ao"/>
    <m/>
  </r>
  <r>
    <x v="60"/>
    <x v="60"/>
    <n v="43077"/>
    <x v="0"/>
    <x v="20"/>
    <s v="Copenhague"/>
    <s v="Copenhague"/>
    <n v="299166"/>
    <n v="352058"/>
    <n v="28.2"/>
    <n v="0.93"/>
    <s v="coroa"/>
    <s v="Denmark"/>
    <s v="Danmark"/>
    <s v="DNK"/>
    <n v="45"/>
    <s v=".dk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m/>
    <m/>
    <m/>
    <m/>
    <m/>
    <m/>
    <n v="14"/>
    <n v="194"/>
    <n v="6"/>
    <n v="5"/>
    <s v="https://pt.wikipedia.org/wiki/Dinamarca"/>
    <s v="UE"/>
  </r>
  <r>
    <x v="61"/>
    <x v="61"/>
    <n v="23200"/>
    <x v="1"/>
    <x v="19"/>
    <s v="Djbuti"/>
    <s v="Djbuti"/>
    <n v="3964"/>
    <n v="2923"/>
    <n v="41.6"/>
    <n v="0.495"/>
    <s v="franco djboutiano"/>
    <s v="Djibouti"/>
    <s v="Jībūtī"/>
    <s v="DJI"/>
    <n v="253"/>
    <s v=".dj"/>
    <m/>
    <m/>
    <m/>
    <m/>
    <m/>
    <m/>
    <m/>
    <m/>
    <n v="1"/>
    <m/>
    <m/>
    <m/>
    <n v="1"/>
    <m/>
    <m/>
    <n v="1"/>
    <m/>
    <m/>
    <m/>
    <m/>
    <m/>
    <n v="1"/>
    <n v="1"/>
    <m/>
    <m/>
    <m/>
    <m/>
    <m/>
    <m/>
    <m/>
    <m/>
    <m/>
    <m/>
    <m/>
    <m/>
    <m/>
    <m/>
    <n v="1"/>
    <m/>
    <m/>
    <s v="https://pt.wikipedia.org/wiki/Djibouti"/>
    <s v="IGAD"/>
  </r>
  <r>
    <x v="62"/>
    <x v="62"/>
    <n v="751"/>
    <x v="3"/>
    <x v="6"/>
    <s v="Roseau"/>
    <s v="Roseau"/>
    <n v="672"/>
    <n v="533"/>
    <m/>
    <n v="0.72399999999999998"/>
    <m/>
    <s v="Dominica"/>
    <m/>
    <s v="DMA"/>
    <n v="1"/>
    <s v=".dm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m/>
    <n v="1"/>
    <n v="1"/>
    <s v="https://pt.wikipedia.org/wiki/Dominica"/>
    <s v="CARICOM"/>
  </r>
  <r>
    <x v="63"/>
    <x v="63"/>
    <n v="1001049"/>
    <x v="1"/>
    <x v="1"/>
    <s v="Cairo"/>
    <s v="Cairo"/>
    <n v="1292745"/>
    <n v="249559"/>
    <n v="31.8"/>
    <n v="0.7"/>
    <s v="libra egípcia"/>
    <s v="Egypt"/>
    <s v="Miṣr"/>
    <s v="EGY"/>
    <n v="20"/>
    <s v=".eg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n v="1"/>
    <n v="4"/>
    <n v="32"/>
    <n v="7"/>
    <n v="9"/>
    <s v="https://pt.wikipedia.org/wiki/Egito"/>
    <m/>
  </r>
  <r>
    <x v="64"/>
    <x v="64"/>
    <n v="21041"/>
    <x v="3"/>
    <x v="13"/>
    <s v="San Salvador"/>
    <s v="San Salvador"/>
    <n v="59626"/>
    <n v="26057"/>
    <n v="38"/>
    <n v="0.66600000000000004"/>
    <s v="dólar americano"/>
    <s v="El Salvador"/>
    <s v="El Salvador"/>
    <s v="SLV"/>
    <n v="503"/>
    <s v=".sv"/>
    <m/>
    <m/>
    <m/>
    <m/>
    <m/>
    <m/>
    <m/>
    <m/>
    <n v="1"/>
    <m/>
    <m/>
    <m/>
    <n v="1"/>
    <m/>
    <m/>
    <m/>
    <n v="1"/>
    <m/>
    <m/>
    <m/>
    <n v="1"/>
    <n v="1"/>
    <n v="1"/>
    <m/>
    <m/>
    <m/>
    <m/>
    <m/>
    <m/>
    <m/>
    <m/>
    <m/>
    <m/>
    <m/>
    <m/>
    <m/>
    <m/>
    <m/>
    <n v="1"/>
    <m/>
    <s v="https://pt.wikipedia.org/wiki/El_Salvador"/>
    <s v="MCCA"/>
  </r>
  <r>
    <x v="65"/>
    <x v="65"/>
    <n v="83600"/>
    <x v="2"/>
    <x v="8"/>
    <s v="Abu Dhabi"/>
    <s v="Dubai"/>
    <n v="716173"/>
    <n v="414179"/>
    <m/>
    <n v="0.86599999999999999"/>
    <s v="dirham dos emirados"/>
    <s v="United Arab Emirates"/>
    <s v="Dawlat al-Imārāt al-‘Arabīyah al-Muttaḥidah"/>
    <s v="ARE"/>
    <n v="971"/>
    <s v=".ae"/>
    <m/>
    <m/>
    <m/>
    <m/>
    <m/>
    <m/>
    <m/>
    <m/>
    <n v="1"/>
    <m/>
    <m/>
    <m/>
    <n v="1"/>
    <m/>
    <m/>
    <m/>
    <m/>
    <m/>
    <m/>
    <m/>
    <m/>
    <n v="1"/>
    <n v="1"/>
    <n v="1"/>
    <m/>
    <m/>
    <m/>
    <m/>
    <m/>
    <m/>
    <m/>
    <m/>
    <m/>
    <m/>
    <m/>
    <m/>
    <m/>
    <n v="2"/>
    <n v="1"/>
    <n v="2"/>
    <s v="https://pt.wikipedia.org/wiki/Emirados_%C3%81rabes_Unidos"/>
    <m/>
  </r>
  <r>
    <x v="66"/>
    <x v="66"/>
    <n v="283561"/>
    <x v="3"/>
    <x v="9"/>
    <s v="Quito"/>
    <s v="Guayaquil"/>
    <n v="201976"/>
    <n v="108398"/>
    <n v="44.7"/>
    <n v="0.75800000000000001"/>
    <s v="dólar americano"/>
    <s v="Ecuador"/>
    <s v="Ecuador"/>
    <s v="ECU"/>
    <n v="593"/>
    <s v=".ec"/>
    <m/>
    <m/>
    <m/>
    <n v="1"/>
    <m/>
    <m/>
    <m/>
    <m/>
    <n v="1"/>
    <m/>
    <m/>
    <m/>
    <n v="1"/>
    <m/>
    <m/>
    <m/>
    <m/>
    <m/>
    <m/>
    <m/>
    <n v="1"/>
    <n v="1"/>
    <n v="1"/>
    <n v="1"/>
    <m/>
    <m/>
    <m/>
    <m/>
    <m/>
    <m/>
    <m/>
    <m/>
    <m/>
    <m/>
    <m/>
    <m/>
    <m/>
    <n v="2"/>
    <n v="4"/>
    <n v="3"/>
    <s v="https://pt.wikipedia.org/wiki/Equador"/>
    <s v="CAN"/>
  </r>
  <r>
    <x v="67"/>
    <x v="67"/>
    <n v="117600"/>
    <x v="1"/>
    <x v="19"/>
    <s v="Asmara"/>
    <s v="Asmara"/>
    <n v="9997"/>
    <n v="2007"/>
    <m/>
    <n v="0.434"/>
    <s v="nakfa"/>
    <s v="Eritrea"/>
    <s v="Iritriyā"/>
    <s v="ERI"/>
    <n v="291"/>
    <s v=".er"/>
    <m/>
    <m/>
    <m/>
    <m/>
    <m/>
    <m/>
    <m/>
    <m/>
    <n v="1"/>
    <m/>
    <m/>
    <m/>
    <n v="1"/>
    <m/>
    <m/>
    <n v="1"/>
    <m/>
    <m/>
    <m/>
    <m/>
    <m/>
    <m/>
    <n v="1"/>
    <m/>
    <m/>
    <m/>
    <m/>
    <m/>
    <m/>
    <m/>
    <m/>
    <m/>
    <m/>
    <m/>
    <m/>
    <m/>
    <m/>
    <n v="1"/>
    <m/>
    <m/>
    <s v="https://pt.wikipedia.org/wiki/Eritreia"/>
    <s v="IGAD"/>
  </r>
  <r>
    <x v="68"/>
    <x v="68"/>
    <n v="78772"/>
    <x v="0"/>
    <x v="20"/>
    <s v="Glasgow"/>
    <m/>
    <m/>
    <n v="245267"/>
    <m/>
    <m/>
    <s v="libra esterlina"/>
    <s v="Scotland"/>
    <s v="Scotland"/>
    <s v="GBR"/>
    <m/>
    <s v=".scot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País do Reino Unido"/>
    <m/>
    <n v="1"/>
    <m/>
    <m/>
    <m/>
    <m/>
    <n v="10"/>
    <s v="https://pt.wikipedia.org/wiki/Esc%C3%B3cia"/>
    <m/>
  </r>
  <r>
    <x v="69"/>
    <x v="69"/>
    <n v="49035"/>
    <x v="0"/>
    <x v="5"/>
    <s v="Bratislava"/>
    <s v="Bratislava"/>
    <n v="190778"/>
    <n v="106573"/>
    <n v="26"/>
    <n v="0.85699999999999998"/>
    <s v="euro"/>
    <s v="Slovakia"/>
    <s v="Slovenská republika"/>
    <s v="SVK"/>
    <n v="421"/>
    <s v=".sk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m/>
    <n v="28"/>
    <n v="7"/>
    <m/>
    <s v="https://pt.wikipedia.org/wiki/Eslov%C3%A1quia"/>
    <s v="UE"/>
  </r>
  <r>
    <x v="70"/>
    <x v="70"/>
    <n v="20251"/>
    <x v="0"/>
    <x v="2"/>
    <s v="Liubliana"/>
    <s v="Liubliana"/>
    <n v="75604"/>
    <n v="54059"/>
    <n v="31.2"/>
    <n v="0.90200000000000002"/>
    <s v="euro"/>
    <s v="Slovenia"/>
    <s v="Slovenija"/>
    <s v="SVN"/>
    <n v="386"/>
    <s v=".si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1"/>
    <n v="23"/>
    <n v="3"/>
    <m/>
    <s v="https://pt.wikipedia.org/wiki/Eslov%C3%A9nia"/>
    <s v="UE"/>
  </r>
  <r>
    <x v="71"/>
    <x v="71"/>
    <n v="504782"/>
    <x v="0"/>
    <x v="2"/>
    <s v="Madrid"/>
    <s v="Madrid"/>
    <n v="1864105"/>
    <n v="1427533"/>
    <n v="34.700000000000003"/>
    <n v="0.89300000000000002"/>
    <s v="euro"/>
    <s v="Spain"/>
    <s v="España"/>
    <s v="ESP"/>
    <n v="34"/>
    <s v=".es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7"/>
    <n v="150"/>
    <n v="44"/>
    <n v="18"/>
    <s v="https://pt.wikipedia.org/wiki/Espanha"/>
    <s v="UE"/>
  </r>
  <r>
    <x v="72"/>
    <x v="72"/>
    <n v="9371174"/>
    <x v="3"/>
    <x v="17"/>
    <s v="Washington"/>
    <s v="Nova Iorque"/>
    <n v="20412870"/>
    <n v="20580250"/>
    <n v="41.5"/>
    <n v="0.92"/>
    <s v="dólar americano"/>
    <s v="United States"/>
    <s v="United States of America"/>
    <s v="USA"/>
    <n v="1"/>
    <s v=".us"/>
    <n v="1"/>
    <m/>
    <m/>
    <m/>
    <m/>
    <m/>
    <m/>
    <m/>
    <n v="1"/>
    <m/>
    <m/>
    <m/>
    <n v="1"/>
    <n v="1"/>
    <n v="1"/>
    <m/>
    <m/>
    <m/>
    <n v="1"/>
    <n v="1"/>
    <n v="1"/>
    <n v="1"/>
    <n v="1"/>
    <m/>
    <n v="1"/>
    <m/>
    <m/>
    <m/>
    <m/>
    <m/>
    <m/>
    <m/>
    <m/>
    <m/>
    <m/>
    <m/>
    <n v="379"/>
    <n v="2522"/>
    <n v="23"/>
    <n v="113"/>
    <s v="https://pt.wikipedia.org/wiki/Estados_Unidos"/>
    <s v="NAFTA"/>
  </r>
  <r>
    <x v="73"/>
    <x v="73"/>
    <n v="45100"/>
    <x v="0"/>
    <x v="20"/>
    <s v="Talin"/>
    <s v="Talin"/>
    <n v="44177"/>
    <n v="30761"/>
    <n v="32.700000000000003"/>
    <n v="0.88200000000000001"/>
    <s v="euro"/>
    <s v="Estonia"/>
    <s v="Eesti"/>
    <s v="EST"/>
    <n v="372"/>
    <s v=".ee"/>
    <m/>
    <m/>
    <m/>
    <m/>
    <m/>
    <m/>
    <m/>
    <m/>
    <n v="1"/>
    <m/>
    <m/>
    <n v="1"/>
    <n v="1"/>
    <m/>
    <m/>
    <m/>
    <m/>
    <m/>
    <m/>
    <n v="1"/>
    <m/>
    <n v="1"/>
    <n v="1"/>
    <m/>
    <n v="1"/>
    <m/>
    <m/>
    <n v="1"/>
    <m/>
    <m/>
    <n v="1"/>
    <m/>
    <m/>
    <m/>
    <m/>
    <m/>
    <m/>
    <n v="34"/>
    <n v="2"/>
    <m/>
    <s v="https://pt.wikipedia.org/wiki/Est%C3%B3nia"/>
    <s v="UE"/>
  </r>
  <r>
    <x v="74"/>
    <x v="74"/>
    <n v="1104300"/>
    <x v="1"/>
    <x v="19"/>
    <s v="Adis Abeba"/>
    <s v="Adis Abeba"/>
    <n v="222258"/>
    <n v="80289"/>
    <n v="35"/>
    <n v="0.47"/>
    <s v="birr etíope"/>
    <s v="Ethiopia"/>
    <s v="ye-Ītyōṗṗyā"/>
    <s v="ETH"/>
    <n v="251"/>
    <s v=".et"/>
    <m/>
    <m/>
    <m/>
    <m/>
    <m/>
    <m/>
    <m/>
    <m/>
    <n v="1"/>
    <m/>
    <m/>
    <m/>
    <n v="1"/>
    <m/>
    <m/>
    <n v="1"/>
    <m/>
    <m/>
    <m/>
    <m/>
    <m/>
    <m/>
    <n v="1"/>
    <m/>
    <m/>
    <m/>
    <m/>
    <m/>
    <m/>
    <m/>
    <m/>
    <m/>
    <m/>
    <m/>
    <m/>
    <m/>
    <m/>
    <n v="54"/>
    <n v="9"/>
    <n v="1"/>
    <s v="https://pt.wikipedia.org/wiki/Eti%C3%B3pia"/>
    <s v="IGAD"/>
  </r>
  <r>
    <x v="75"/>
    <x v="75"/>
    <n v="1399"/>
    <x v="0"/>
    <x v="20"/>
    <s v="Tórshavn"/>
    <s v="Tórshavn"/>
    <m/>
    <m/>
    <m/>
    <m/>
    <m/>
    <s v="Faroe Islands"/>
    <m/>
    <s v="FRO"/>
    <n v="298"/>
    <s v=".fo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Dinamarca"/>
    <s v="Território autônomo"/>
    <n v="1"/>
    <n v="1"/>
    <m/>
    <n v="1"/>
    <m/>
    <m/>
    <m/>
    <s v="https://pt.wikipedia.org/wiki/Ilhas_Feroe"/>
    <m/>
  </r>
  <r>
    <x v="76"/>
    <x v="76"/>
    <n v="18274"/>
    <x v="5"/>
    <x v="21"/>
    <s v="Suva"/>
    <s v="Suva"/>
    <n v="9158"/>
    <n v="5524"/>
    <n v="36.700000000000003"/>
    <n v="0.72399999999999998"/>
    <m/>
    <s v="Fiji"/>
    <m/>
    <s v="FJI"/>
    <n v="679"/>
    <s v=".fj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n v="1"/>
    <n v="1"/>
    <n v="5"/>
    <s v="https://pt.wikipedia.org/wiki/Fiji"/>
    <m/>
  </r>
  <r>
    <x v="77"/>
    <x v="77"/>
    <n v="300000"/>
    <x v="2"/>
    <x v="15"/>
    <s v="Manila"/>
    <s v="Cidade Quezon"/>
    <n v="955219"/>
    <n v="330910"/>
    <n v="43"/>
    <n v="0.71199999999999997"/>
    <s v="peso filipino"/>
    <s v="Philippines"/>
    <s v="Pilipinas"/>
    <s v="PHL"/>
    <n v="63"/>
    <s v=".ph"/>
    <n v="1"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10"/>
    <n v="6"/>
    <n v="2"/>
    <s v="https://pt.wikipedia.org/wiki/Filipinas"/>
    <s v="ASEAN"/>
  </r>
  <r>
    <x v="78"/>
    <x v="78"/>
    <n v="338145"/>
    <x v="0"/>
    <x v="20"/>
    <s v="Helsinque"/>
    <s v="Helsinque"/>
    <n v="255976"/>
    <n v="274210"/>
    <n v="27.1"/>
    <n v="0.92500000000000004"/>
    <s v="euro"/>
    <s v="Finland"/>
    <s v="Finland"/>
    <s v="FIN"/>
    <n v="358"/>
    <s v=".fi"/>
    <m/>
    <m/>
    <m/>
    <m/>
    <m/>
    <m/>
    <m/>
    <m/>
    <n v="1"/>
    <m/>
    <m/>
    <m/>
    <n v="1"/>
    <m/>
    <m/>
    <m/>
    <m/>
    <m/>
    <m/>
    <n v="1"/>
    <m/>
    <n v="1"/>
    <n v="1"/>
    <m/>
    <m/>
    <m/>
    <m/>
    <n v="1"/>
    <m/>
    <m/>
    <n v="1"/>
    <m/>
    <m/>
    <m/>
    <m/>
    <m/>
    <n v="5"/>
    <n v="303"/>
    <n v="7"/>
    <n v="5"/>
    <s v="https://pt.wikipedia.org/wiki/Finl%C3%A2ndia"/>
    <s v="UE"/>
  </r>
  <r>
    <x v="79"/>
    <x v="79"/>
    <n v="551500"/>
    <x v="0"/>
    <x v="12"/>
    <s v="Paris"/>
    <s v="Paris"/>
    <n v="2960251"/>
    <n v="2780152"/>
    <n v="32.700000000000003"/>
    <n v="0.89100000000000001"/>
    <s v="euro"/>
    <s v="France"/>
    <s v="France"/>
    <s v="FRA"/>
    <n v="33"/>
    <s v=".fr"/>
    <m/>
    <m/>
    <m/>
    <m/>
    <m/>
    <m/>
    <m/>
    <m/>
    <n v="1"/>
    <m/>
    <m/>
    <m/>
    <n v="1"/>
    <n v="1"/>
    <n v="1"/>
    <m/>
    <m/>
    <m/>
    <m/>
    <n v="1"/>
    <m/>
    <n v="1"/>
    <n v="1"/>
    <m/>
    <n v="1"/>
    <m/>
    <m/>
    <n v="1"/>
    <m/>
    <m/>
    <n v="1"/>
    <m/>
    <m/>
    <m/>
    <m/>
    <m/>
    <n v="70"/>
    <n v="716"/>
    <n v="41"/>
    <n v="29"/>
    <s v="https://pt.wikipedia.org/wiki/Fran%C3%A7a"/>
    <s v="UE"/>
  </r>
  <r>
    <x v="80"/>
    <x v="80"/>
    <n v="267667"/>
    <x v="1"/>
    <x v="16"/>
    <s v="Libreville"/>
    <s v="Libreville"/>
    <n v="38582"/>
    <n v="16875"/>
    <n v="38"/>
    <n v="0.70199999999999996"/>
    <s v="franco CFA"/>
    <s v="Gabon"/>
    <s v="République gabonaise"/>
    <s v="GAB"/>
    <n v="241"/>
    <s v=".ga"/>
    <m/>
    <m/>
    <m/>
    <m/>
    <m/>
    <m/>
    <m/>
    <n v="1"/>
    <n v="1"/>
    <m/>
    <m/>
    <m/>
    <n v="1"/>
    <m/>
    <m/>
    <m/>
    <m/>
    <m/>
    <m/>
    <m/>
    <m/>
    <n v="1"/>
    <n v="1"/>
    <n v="1"/>
    <m/>
    <m/>
    <m/>
    <m/>
    <m/>
    <m/>
    <m/>
    <m/>
    <m/>
    <m/>
    <m/>
    <m/>
    <m/>
    <n v="1"/>
    <n v="1"/>
    <m/>
    <s v="https://pt.wikipedia.org/wiki/Gab%C3%A3o"/>
    <s v="CEMAC"/>
  </r>
  <r>
    <x v="81"/>
    <x v="81"/>
    <n v="11295"/>
    <x v="1"/>
    <x v="14"/>
    <s v="Banjul"/>
    <s v="Serekunda"/>
    <n v="3884"/>
    <n v="1625"/>
    <n v="25.9"/>
    <n v="0.46600000000000003"/>
    <s v="dalasi"/>
    <s v="Gambia"/>
    <s v="Gambia"/>
    <s v="GMB"/>
    <n v="220"/>
    <s v=".gm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2"/>
    <m/>
    <s v="https://pt.wikipedia.org/wiki/G%C3%A2mbia"/>
    <m/>
  </r>
  <r>
    <x v="82"/>
    <x v="82"/>
    <n v="238533"/>
    <x v="1"/>
    <x v="14"/>
    <s v="Acra"/>
    <s v="Acra"/>
    <n v="145387"/>
    <n v="65518"/>
    <n v="43.5"/>
    <n v="0.59599999999999997"/>
    <s v="cedi"/>
    <s v="Ghana"/>
    <s v="Ghana"/>
    <s v="GHA"/>
    <n v="233"/>
    <s v=".gh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n v="1"/>
    <n v="4"/>
    <n v="2"/>
    <m/>
    <s v="https://pt.wikipedia.org/wiki/Gana"/>
    <m/>
  </r>
  <r>
    <x v="83"/>
    <x v="83"/>
    <n v="69700"/>
    <x v="0"/>
    <x v="0"/>
    <s v="Tbilisi"/>
    <s v="Tbilisi"/>
    <n v="42407"/>
    <n v="16209"/>
    <n v="37.9"/>
    <n v="0.78600000000000003"/>
    <s v="lari"/>
    <s v="Georgia"/>
    <s v="Sakartvelo"/>
    <s v="GEO"/>
    <n v="995"/>
    <s v=".ge"/>
    <m/>
    <m/>
    <m/>
    <m/>
    <m/>
    <m/>
    <m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n v="1"/>
    <m/>
    <n v="33"/>
    <n v="3"/>
    <m/>
    <s v="https://pt.wikipedia.org/wiki/Ge%C3%B3rgia"/>
    <m/>
  </r>
  <r>
    <x v="84"/>
    <x v="84"/>
    <n v="4092"/>
    <x v="3"/>
    <x v="9"/>
    <m/>
    <m/>
    <m/>
    <m/>
    <m/>
    <m/>
    <m/>
    <s v="South Georgia"/>
    <m/>
    <s v="SGS"/>
    <m/>
    <s v=".gs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Ge%C3%B3rgia_do_Sul"/>
    <m/>
  </r>
  <r>
    <x v="85"/>
    <x v="85"/>
    <n v="6.5"/>
    <x v="0"/>
    <x v="2"/>
    <s v="Gibraltar"/>
    <s v="Gibraltar"/>
    <m/>
    <m/>
    <m/>
    <m/>
    <m/>
    <s v="Gibraltar"/>
    <m/>
    <s v="GIB"/>
    <n v="350"/>
    <s v=".gi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m/>
    <m/>
    <m/>
    <m/>
    <m/>
    <m/>
    <s v="https://pt.wikipedia.org/wiki/Gibraltar"/>
    <m/>
  </r>
  <r>
    <x v="86"/>
    <x v="86"/>
    <n v="344"/>
    <x v="3"/>
    <x v="6"/>
    <s v="Saint George's"/>
    <s v="Saint George's"/>
    <n v="1701"/>
    <n v="1185"/>
    <m/>
    <n v="0.76300000000000001"/>
    <m/>
    <s v="Grenada"/>
    <m/>
    <s v="GRD"/>
    <n v="1"/>
    <s v=".gd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n v="2"/>
    <m/>
    <m/>
    <s v="https://pt.wikipedia.org/wiki/Granada_(pa%C3%ADs)"/>
    <s v="CARICOM"/>
  </r>
  <r>
    <x v="87"/>
    <x v="87"/>
    <n v="131990"/>
    <x v="0"/>
    <x v="2"/>
    <s v="Atenas"/>
    <s v="Atenas"/>
    <n v="311647"/>
    <n v="218230"/>
    <n v="36"/>
    <n v="0.872"/>
    <s v="euro"/>
    <s v="Greece"/>
    <s v="Elláda"/>
    <s v="GRC"/>
    <n v="30"/>
    <s v=".gr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2"/>
    <n v="116"/>
    <n v="17"/>
    <n v="9"/>
    <s v="https://pt.wikipedia.org/wiki/Gr%C3%A9cia"/>
    <s v="UE"/>
  </r>
  <r>
    <x v="88"/>
    <x v="88"/>
    <n v="2166086"/>
    <x v="3"/>
    <x v="17"/>
    <s v="Nuuk"/>
    <s v="Nuuk"/>
    <m/>
    <n v="2441"/>
    <m/>
    <m/>
    <m/>
    <s v="Greenland"/>
    <s v="Grønland"/>
    <s v="GRL"/>
    <n v="299"/>
    <s v=".gl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Dinamarca"/>
    <s v="Território autônomo"/>
    <m/>
    <n v="1"/>
    <m/>
    <m/>
    <m/>
    <m/>
    <m/>
    <s v="https://pt.wikipedia.org/wiki/Gronel%C3%A2ndia"/>
    <m/>
  </r>
  <r>
    <x v="89"/>
    <x v="89"/>
    <n v="1628"/>
    <x v="3"/>
    <x v="6"/>
    <s v="Basse Terre"/>
    <s v="Pointe a Pitre"/>
    <m/>
    <m/>
    <m/>
    <m/>
    <m/>
    <s v="Guadeloupe"/>
    <m/>
    <s v="GLP"/>
    <n v="590"/>
    <s v=".gp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Departamento ultramarino"/>
    <m/>
    <n v="1"/>
    <m/>
    <m/>
    <m/>
    <m/>
    <n v="1"/>
    <s v="https://pt.wikipedia.org/wiki/Guadalupe"/>
    <m/>
  </r>
  <r>
    <x v="90"/>
    <x v="90"/>
    <n v="549"/>
    <x v="5"/>
    <x v="22"/>
    <s v="Hagåtña"/>
    <s v="Hagåtña"/>
    <m/>
    <m/>
    <m/>
    <m/>
    <m/>
    <s v="Guam"/>
    <m/>
    <s v="GUM"/>
    <n v="671"/>
    <s v=".gu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Estados Unidos"/>
    <s v="Território americano"/>
    <n v="1"/>
    <n v="1"/>
    <m/>
    <m/>
    <m/>
    <m/>
    <m/>
    <s v="https://pt.wikipedia.org/wiki/Guam"/>
    <m/>
  </r>
  <r>
    <x v="91"/>
    <x v="91"/>
    <n v="108889"/>
    <x v="3"/>
    <x v="13"/>
    <s v="Cidade da Guatemala"/>
    <s v="Cidade da Guatemala"/>
    <n v="145514"/>
    <n v="78461"/>
    <n v="48.3"/>
    <n v="0.627"/>
    <s v="quetzel"/>
    <s v="Guatemala"/>
    <s v="Guatemala"/>
    <s v="GTM"/>
    <n v="502"/>
    <s v=".gt"/>
    <m/>
    <m/>
    <m/>
    <m/>
    <m/>
    <m/>
    <m/>
    <m/>
    <n v="1"/>
    <m/>
    <m/>
    <m/>
    <n v="1"/>
    <m/>
    <m/>
    <m/>
    <n v="1"/>
    <m/>
    <m/>
    <m/>
    <n v="1"/>
    <n v="1"/>
    <n v="1"/>
    <m/>
    <m/>
    <m/>
    <m/>
    <m/>
    <m/>
    <m/>
    <m/>
    <m/>
    <m/>
    <m/>
    <m/>
    <m/>
    <n v="2"/>
    <n v="1"/>
    <n v="3"/>
    <n v="3"/>
    <s v="https://pt.wikipedia.org/wiki/Guatemala"/>
    <s v="MCCA"/>
  </r>
  <r>
    <x v="92"/>
    <x v="92"/>
    <n v="78"/>
    <x v="0"/>
    <x v="20"/>
    <s v="Saint Peter Port"/>
    <m/>
    <m/>
    <m/>
    <m/>
    <m/>
    <m/>
    <s v="Guernsey"/>
    <m/>
    <s v="GGY"/>
    <m/>
    <s v=".gg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Dependência da Coroa britânica"/>
    <n v="1"/>
    <m/>
    <m/>
    <m/>
    <m/>
    <m/>
    <m/>
    <s v="https://pt.wikipedia.org/wiki/Guernsey"/>
    <m/>
  </r>
  <r>
    <x v="93"/>
    <x v="93"/>
    <n v="214969"/>
    <x v="3"/>
    <x v="9"/>
    <s v="Georgetown"/>
    <s v="Georgetown"/>
    <n v="6657"/>
    <n v="3899"/>
    <n v="44.5"/>
    <n v="0.63600000000000001"/>
    <s v="dólar guianense"/>
    <s v="Guyana"/>
    <s v="Guyana"/>
    <s v="GUY"/>
    <n v="592"/>
    <s v=".gy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m/>
    <m/>
    <m/>
    <m/>
    <n v="1"/>
    <m/>
    <m/>
    <s v="https://pt.wikipedia.org/wiki/Guiana"/>
    <s v="CARICOM"/>
  </r>
  <r>
    <x v="94"/>
    <x v="94"/>
    <n v="90000"/>
    <x v="3"/>
    <x v="9"/>
    <s v="Caiena"/>
    <s v="Caiena"/>
    <m/>
    <m/>
    <m/>
    <m/>
    <s v="euro"/>
    <s v="Guyana"/>
    <s v="Guyane"/>
    <s v="GUF"/>
    <n v="594"/>
    <s v=".gf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Departamento ultramarino"/>
    <m/>
    <m/>
    <m/>
    <m/>
    <m/>
    <m/>
    <m/>
    <s v="https://pt.wikipedia.org/wiki/Guiana_Francesa"/>
    <m/>
  </r>
  <r>
    <x v="95"/>
    <x v="95"/>
    <n v="245857"/>
    <x v="1"/>
    <x v="14"/>
    <s v="Conacri"/>
    <s v="Conacri"/>
    <n v="28637"/>
    <n v="12099"/>
    <n v="33.700000000000003"/>
    <n v="0.46600000000000003"/>
    <s v="franco guineense"/>
    <s v="Guinea"/>
    <s v="Guinée"/>
    <s v="GIN"/>
    <n v="224"/>
    <s v=".gn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1"/>
    <m/>
    <s v="https://pt.wikipedia.org/wiki/Guin%C3%A9"/>
    <m/>
  </r>
  <r>
    <x v="96"/>
    <x v="96"/>
    <n v="36125"/>
    <x v="1"/>
    <x v="14"/>
    <s v="Bissau"/>
    <s v="Bissau"/>
    <n v="3385"/>
    <n v="1429"/>
    <n v="35.5"/>
    <n v="0.46100000000000002"/>
    <s v="franco CFA"/>
    <s v="Guinea-Bissau"/>
    <s v="Guiné Bissau"/>
    <s v="GNB"/>
    <n v="245"/>
    <s v=".gw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m/>
    <m/>
    <s v="https://pt.wikipedia.org/wiki/Guin%C3%A9-Bissau"/>
    <m/>
  </r>
  <r>
    <x v="97"/>
    <x v="97"/>
    <n v="28051"/>
    <x v="1"/>
    <x v="16"/>
    <s v="Malabo"/>
    <s v="Bata"/>
    <n v="28410"/>
    <n v="13734"/>
    <m/>
    <n v="0.58799999999999997"/>
    <s v="franco CFA"/>
    <s v="Equatorial Guinea"/>
    <s v="Guiné Equatorial"/>
    <s v="GNQ"/>
    <n v="240"/>
    <s v=".gq"/>
    <m/>
    <m/>
    <m/>
    <m/>
    <m/>
    <m/>
    <m/>
    <n v="1"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m/>
    <m/>
    <s v="https://pt.wikipedia.org/wiki/Guin%C3%A9_Equatorial"/>
    <s v="CEMAC"/>
  </r>
  <r>
    <x v="98"/>
    <x v="98"/>
    <n v="27750"/>
    <x v="3"/>
    <x v="6"/>
    <s v="Porto Príncipe"/>
    <s v="Porto Príncipe"/>
    <n v="20794"/>
    <n v="9658"/>
    <n v="41.1"/>
    <n v="0.503"/>
    <s v="gourde"/>
    <s v="Haiti"/>
    <s v="Haiti"/>
    <s v="HTI"/>
    <n v="509"/>
    <s v=".ht"/>
    <m/>
    <m/>
    <m/>
    <m/>
    <m/>
    <n v="1"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n v="1"/>
    <m/>
    <m/>
    <n v="2"/>
    <n v="1"/>
    <m/>
    <s v="https://pt.wikipedia.org/wiki/Haiti"/>
    <s v="CARICOM"/>
  </r>
  <r>
    <x v="99"/>
    <x v="99"/>
    <n v="112088"/>
    <x v="3"/>
    <x v="13"/>
    <s v="Tegucigalpa"/>
    <s v="Tegucigalpa"/>
    <n v="48882"/>
    <n v="23803"/>
    <n v="50.5"/>
    <n v="0.60599999999999998"/>
    <s v="lempira"/>
    <s v="Honduras"/>
    <s v="Honduras"/>
    <s v="HND"/>
    <n v="504"/>
    <s v=".hn"/>
    <m/>
    <m/>
    <m/>
    <m/>
    <m/>
    <m/>
    <m/>
    <m/>
    <n v="1"/>
    <m/>
    <m/>
    <m/>
    <n v="1"/>
    <m/>
    <m/>
    <m/>
    <n v="1"/>
    <m/>
    <m/>
    <m/>
    <n v="1"/>
    <n v="1"/>
    <n v="1"/>
    <m/>
    <m/>
    <m/>
    <m/>
    <m/>
    <m/>
    <m/>
    <m/>
    <m/>
    <m/>
    <m/>
    <m/>
    <m/>
    <m/>
    <m/>
    <n v="2"/>
    <n v="1"/>
    <s v="https://pt.wikipedia.org/wiki/Honduras"/>
    <s v="MCCA"/>
  </r>
  <r>
    <x v="100"/>
    <x v="100"/>
    <n v="1099"/>
    <x v="2"/>
    <x v="18"/>
    <s v="Hong Kong"/>
    <m/>
    <n v="482101"/>
    <n v="362721"/>
    <n v="43.4"/>
    <n v="0.93899999999999995"/>
    <m/>
    <s v="Hong Kong"/>
    <m/>
    <s v="HKG"/>
    <n v="852"/>
    <s v=".hk"/>
    <n v="1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s v="China"/>
    <s v="Região administrativa especial"/>
    <m/>
    <m/>
    <m/>
    <n v="2"/>
    <n v="3"/>
    <m/>
    <m/>
    <s v="https://pt.wikipedia.org/wiki/Hong_Kong"/>
    <m/>
  </r>
  <r>
    <x v="101"/>
    <x v="101"/>
    <n v="93032"/>
    <x v="0"/>
    <x v="5"/>
    <s v="Budapeste"/>
    <s v="Budapeste"/>
    <n v="306787"/>
    <n v="161182"/>
    <n v="30.4"/>
    <n v="0.84499999999999997"/>
    <s v="florim húngaro"/>
    <s v="Hungary"/>
    <s v="Magyarország"/>
    <s v="HUN"/>
    <n v="36"/>
    <s v=".hu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m/>
    <m/>
    <m/>
    <m/>
    <m/>
    <m/>
    <n v="12"/>
    <n v="491"/>
    <n v="8"/>
    <n v="4"/>
    <s v="https://pt.wikipedia.org/wiki/Hungria"/>
    <s v="UE"/>
  </r>
  <r>
    <x v="102"/>
    <x v="102"/>
    <n v="527968"/>
    <x v="2"/>
    <x v="8"/>
    <s v="Sana"/>
    <s v="Sana"/>
    <n v="39267"/>
    <n v="27591"/>
    <n v="37.700000000000003"/>
    <n v="0.46300000000000002"/>
    <s v="rial iemenita"/>
    <s v="Yemen"/>
    <s v="al-Yaman"/>
    <s v="YEM"/>
    <n v="967"/>
    <s v=".ye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n v="1"/>
    <m/>
    <n v="4"/>
    <n v="2"/>
    <s v="https://pt.wikipedia.org/wiki/Emirados_%C3%81rabes_Unidos"/>
    <m/>
  </r>
  <r>
    <x v="103"/>
    <x v="10"/>
    <n v="49"/>
    <x v="3"/>
    <x v="9"/>
    <m/>
    <m/>
    <m/>
    <m/>
    <m/>
    <m/>
    <m/>
    <s v="Bouvet Island"/>
    <m/>
    <s v="BVT"/>
    <m/>
    <s v=".bv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Noruega"/>
    <s v="Pocessão norueguesa"/>
    <n v="1"/>
    <n v="1"/>
    <m/>
    <m/>
    <m/>
    <m/>
    <m/>
    <s v="https://pt.wikipedia.org/wiki/Ilha_Bouvet"/>
    <m/>
  </r>
  <r>
    <x v="104"/>
    <x v="103"/>
    <n v="801"/>
    <x v="1"/>
    <x v="1"/>
    <s v="Funchal"/>
    <m/>
    <m/>
    <m/>
    <m/>
    <m/>
    <m/>
    <s v="Madeir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Portugual"/>
    <s v="Região autônoma"/>
    <m/>
    <n v="1"/>
    <m/>
    <m/>
    <m/>
    <m/>
    <n v="1"/>
    <s v="https://pt.wikipedia.org/wiki/Regi%C3%A3o_Aut%C3%B3noma_da_Madeira"/>
    <m/>
  </r>
  <r>
    <x v="105"/>
    <x v="10"/>
    <n v="7"/>
    <x v="5"/>
    <x v="23"/>
    <m/>
    <m/>
    <m/>
    <m/>
    <m/>
    <m/>
    <m/>
    <s v="Clipperton Island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Pocessão francesa"/>
    <n v="1"/>
    <n v="1"/>
    <m/>
    <m/>
    <m/>
    <m/>
    <m/>
    <s v="https://pt.wikipedia.org/wiki/Ilha_de_Clipperton"/>
    <m/>
  </r>
  <r>
    <x v="106"/>
    <x v="104"/>
    <n v="572"/>
    <x v="0"/>
    <x v="20"/>
    <s v="Douglas"/>
    <m/>
    <m/>
    <m/>
    <m/>
    <m/>
    <m/>
    <s v="Isle of Man"/>
    <m/>
    <s v="IMN"/>
    <m/>
    <s v=".im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Dependência da Coroa britânica"/>
    <n v="1"/>
    <n v="1"/>
    <m/>
    <m/>
    <m/>
    <m/>
    <m/>
    <s v="https://pt.wikipedia.org/wiki/Ilha_de_Man"/>
    <m/>
  </r>
  <r>
    <x v="107"/>
    <x v="10"/>
    <n v="5"/>
    <x v="3"/>
    <x v="6"/>
    <m/>
    <m/>
    <m/>
    <m/>
    <m/>
    <m/>
    <m/>
    <s v="Navassa Island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Estados Unidos"/>
    <s v="Território não incorporado"/>
    <n v="1"/>
    <n v="1"/>
    <m/>
    <m/>
    <m/>
    <m/>
    <m/>
    <s v="https://pt.wikipedia.org/wiki/Ilha_de_Navassa"/>
    <m/>
  </r>
  <r>
    <x v="108"/>
    <x v="105"/>
    <n v="135"/>
    <x v="5"/>
    <x v="10"/>
    <s v="The Settlement"/>
    <m/>
    <m/>
    <m/>
    <m/>
    <m/>
    <m/>
    <s v="Christmas Island"/>
    <m/>
    <s v="CXR"/>
    <n v="672"/>
    <s v=".cx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n v="1"/>
    <m/>
    <m/>
    <m/>
    <m/>
    <m/>
    <s v="https://pt.wikipedia.org/wiki/Ilha_Christmas"/>
    <m/>
  </r>
  <r>
    <x v="109"/>
    <x v="106"/>
    <n v="373"/>
    <x v="0"/>
    <x v="20"/>
    <s v="Olonkinbyen"/>
    <s v="Olonkinbyen"/>
    <m/>
    <m/>
    <m/>
    <m/>
    <m/>
    <s v="Jan Mayen"/>
    <m/>
    <s v="SJM"/>
    <m/>
    <s v=".sj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Noruega"/>
    <s v="Pocessão norueguesa"/>
    <n v="1"/>
    <n v="1"/>
    <m/>
    <m/>
    <m/>
    <m/>
    <m/>
    <s v="https://pt.wikipedia.org/wiki/Jan_Mayen"/>
    <m/>
  </r>
  <r>
    <x v="110"/>
    <x v="107"/>
    <n v="34.6"/>
    <x v="5"/>
    <x v="10"/>
    <s v="Kingston"/>
    <s v="Kingston"/>
    <m/>
    <m/>
    <m/>
    <m/>
    <m/>
    <s v="Norfolk Island"/>
    <m/>
    <s v="NFK"/>
    <n v="672"/>
    <s v=".nf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n v="1"/>
    <m/>
    <m/>
    <m/>
    <m/>
    <m/>
    <s v="https://pt.wikipedia.org/wiki/Ilha_Norfolk"/>
    <m/>
  </r>
  <r>
    <x v="111"/>
    <x v="108"/>
    <n v="19"/>
    <x v="5"/>
    <x v="23"/>
    <m/>
    <m/>
    <m/>
    <m/>
    <m/>
    <m/>
    <m/>
    <s v="Wake Island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Estados Unidos"/>
    <s v="Território não incorporado"/>
    <n v="1"/>
    <n v="1"/>
    <m/>
    <m/>
    <m/>
    <m/>
    <m/>
    <s v="https://en.wikipedia.org/wiki/Wake_Island"/>
    <m/>
  </r>
  <r>
    <x v="112"/>
    <x v="10"/>
    <n v="5"/>
    <x v="5"/>
    <x v="10"/>
    <m/>
    <m/>
    <m/>
    <m/>
    <m/>
    <m/>
    <m/>
    <s v="Ashmore and Cartier Island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m/>
    <m/>
    <m/>
    <m/>
    <m/>
    <m/>
    <s v="https://pt.wikipedia.org/wiki/Ilhas_Ashmore_e_Cartier"/>
    <m/>
  </r>
  <r>
    <x v="113"/>
    <x v="109"/>
    <n v="264"/>
    <x v="3"/>
    <x v="6"/>
    <s v="George town"/>
    <s v="George town"/>
    <m/>
    <n v="3480"/>
    <m/>
    <m/>
    <m/>
    <s v="Cayman Islands"/>
    <m/>
    <s v="CYM"/>
    <n v="1"/>
    <s v=".ky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n v="1"/>
    <s v="https://pt.wikipedia.org/wiki/Ilhas_Cayman"/>
    <m/>
  </r>
  <r>
    <x v="114"/>
    <x v="110"/>
    <n v="14"/>
    <x v="5"/>
    <x v="10"/>
    <m/>
    <m/>
    <m/>
    <m/>
    <m/>
    <m/>
    <m/>
    <s v="Cocos (Keeling) Islands"/>
    <m/>
    <s v="CCK"/>
    <n v="672"/>
    <s v=".cc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n v="1"/>
    <m/>
    <m/>
    <m/>
    <m/>
    <m/>
    <s v="https://pt.wikipedia.org/wiki/Ilhas_Cocos_(Keeling)"/>
    <m/>
  </r>
  <r>
    <x v="115"/>
    <x v="111"/>
    <n v="236"/>
    <x v="5"/>
    <x v="23"/>
    <s v="Avarua"/>
    <m/>
    <m/>
    <n v="311"/>
    <m/>
    <m/>
    <m/>
    <s v="Cook Islands"/>
    <m/>
    <s v="COK"/>
    <n v="682"/>
    <s v=".ck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Nova Zelândia"/>
    <s v="Território livre associado"/>
    <n v="1"/>
    <n v="1"/>
    <m/>
    <m/>
    <m/>
    <m/>
    <n v="2"/>
    <s v="https://pt.wikipedia.org/wiki/Ilhas_Cook"/>
    <m/>
  </r>
  <r>
    <x v="116"/>
    <x v="10"/>
    <n v="3"/>
    <x v="5"/>
    <x v="10"/>
    <m/>
    <m/>
    <m/>
    <m/>
    <m/>
    <m/>
    <m/>
    <s v="Coral Sea Island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n v="1"/>
    <m/>
    <m/>
    <m/>
    <m/>
    <m/>
    <s v="https://pt.wikipedia.org/wiki/Ilhas_do_Mar_de_Coral"/>
    <m/>
  </r>
  <r>
    <x v="117"/>
    <x v="112"/>
    <n v="12173"/>
    <x v="3"/>
    <x v="9"/>
    <s v="Stanley"/>
    <s v="Stanley"/>
    <m/>
    <m/>
    <m/>
    <m/>
    <m/>
    <s v="Falkland Islands"/>
    <m/>
    <s v="FLK"/>
    <n v="500"/>
    <s v=".fk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Ilhas_Malvinas"/>
    <m/>
  </r>
  <r>
    <x v="118"/>
    <x v="10"/>
    <n v="412"/>
    <x v="5"/>
    <x v="10"/>
    <m/>
    <m/>
    <m/>
    <m/>
    <m/>
    <m/>
    <m/>
    <s v="Heard Island and McDonald Islands"/>
    <m/>
    <s v="HMD"/>
    <n v="672"/>
    <s v=".hm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ustrália"/>
    <s v="Território australiano"/>
    <n v="1"/>
    <n v="1"/>
    <m/>
    <m/>
    <m/>
    <m/>
    <m/>
    <s v="https://pt.wikipedia.org/wiki/Ilha_Heard_e_Ilhas_McDonald"/>
    <m/>
  </r>
  <r>
    <x v="119"/>
    <x v="113"/>
    <n v="181"/>
    <x v="5"/>
    <x v="22"/>
    <s v="Majuro"/>
    <s v="Majuro"/>
    <n v="197"/>
    <n v="214"/>
    <m/>
    <m/>
    <m/>
    <s v="Marshall Islands"/>
    <m/>
    <s v="MHL"/>
    <n v="692"/>
    <s v=".mh"/>
    <m/>
    <m/>
    <m/>
    <m/>
    <m/>
    <m/>
    <m/>
    <m/>
    <m/>
    <m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n v="1"/>
    <m/>
    <s v="https://pt.wikipedia.org/wiki/Ilhas_Marshall"/>
    <m/>
  </r>
  <r>
    <x v="120"/>
    <x v="10"/>
    <n v="7"/>
    <x v="2"/>
    <x v="18"/>
    <m/>
    <m/>
    <m/>
    <m/>
    <m/>
    <m/>
    <m/>
    <s v="Paracel Island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China"/>
    <s v="Território chinês"/>
    <n v="1"/>
    <n v="1"/>
    <m/>
    <m/>
    <m/>
    <m/>
    <m/>
    <s v="https://pt.wikipedia.org/wiki/Ilhas_Paracel"/>
    <m/>
  </r>
  <r>
    <x v="121"/>
    <x v="114"/>
    <n v="47"/>
    <x v="5"/>
    <x v="23"/>
    <m/>
    <m/>
    <m/>
    <m/>
    <m/>
    <m/>
    <m/>
    <s v="Pitcairn Islands"/>
    <m/>
    <s v="PCN"/>
    <m/>
    <s v=".pn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Ilhas_Pitcairn"/>
    <m/>
  </r>
  <r>
    <x v="122"/>
    <x v="115"/>
    <n v="28896"/>
    <x v="5"/>
    <x v="21"/>
    <s v="Honiara"/>
    <s v="Honiara"/>
    <n v="1395"/>
    <n v="1378"/>
    <m/>
    <n v="0.55700000000000005"/>
    <m/>
    <s v="Solomon Islands"/>
    <m/>
    <s v="SLB"/>
    <n v="677"/>
    <s v=".sb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m/>
    <n v="1"/>
    <m/>
    <s v="https://pt.wikipedia.org/wiki/Ilhas_Salom%C3%A3o"/>
    <m/>
  </r>
  <r>
    <x v="123"/>
    <x v="10"/>
    <n v="4"/>
    <x v="2"/>
    <x v="15"/>
    <m/>
    <m/>
    <m/>
    <m/>
    <m/>
    <m/>
    <m/>
    <s v="Spratly Islands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China"/>
    <s v="Território chinês"/>
    <n v="1"/>
    <n v="1"/>
    <m/>
    <m/>
    <m/>
    <m/>
    <m/>
    <s v="https://pt.wikipedia.org/wiki/Ilhas_Spratly"/>
    <m/>
  </r>
  <r>
    <x v="124"/>
    <x v="116"/>
    <n v="417"/>
    <x v="3"/>
    <x v="6"/>
    <s v="Cockburn town"/>
    <s v="Cockburn town"/>
    <m/>
    <n v="797"/>
    <m/>
    <m/>
    <m/>
    <s v="Turks and Caicos Islands"/>
    <m/>
    <s v="TCA"/>
    <n v="1"/>
    <s v=".tc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Ilhas_Spratly"/>
    <m/>
  </r>
  <r>
    <x v="125"/>
    <x v="117"/>
    <n v="347"/>
    <x v="3"/>
    <x v="6"/>
    <s v="Charlotte Amalie"/>
    <s v="Charlotte Amalie"/>
    <m/>
    <m/>
    <m/>
    <m/>
    <m/>
    <s v="United States Virgin Islands"/>
    <m/>
    <s v="VIR"/>
    <n v="1"/>
    <s v=".vi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Estados Unidos"/>
    <s v="Território americano"/>
    <n v="1"/>
    <n v="1"/>
    <m/>
    <m/>
    <n v="1"/>
    <m/>
    <n v="3"/>
    <s v="https://pt.wikipedia.org/wiki/Ilhas_Virgens_Americanas"/>
    <m/>
  </r>
  <r>
    <x v="126"/>
    <x v="118"/>
    <n v="151"/>
    <x v="3"/>
    <x v="6"/>
    <s v="Road town"/>
    <s v="Road Town"/>
    <m/>
    <n v="902"/>
    <m/>
    <m/>
    <m/>
    <s v="British Virgin Islands"/>
    <m/>
    <s v="VGB"/>
    <n v="1"/>
    <s v=".vg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n v="2"/>
    <s v="https://pt.wikipedia.org/wiki/Ilhas_Virgens_Brit%C3%A2nicas"/>
    <m/>
  </r>
  <r>
    <x v="127"/>
    <x v="119"/>
    <n v="3287590"/>
    <x v="2"/>
    <x v="11"/>
    <s v="Deli"/>
    <s v="Mumbai"/>
    <n v="10385432"/>
    <n v="2718732"/>
    <n v="35.700000000000003"/>
    <n v="0.60899999999999999"/>
    <s v="rupia indiana"/>
    <s v="India"/>
    <s v="Bhārat Gaṇarājya"/>
    <s v="IND"/>
    <n v="91"/>
    <s v=".in"/>
    <m/>
    <m/>
    <n v="1"/>
    <m/>
    <m/>
    <m/>
    <m/>
    <m/>
    <n v="1"/>
    <n v="1"/>
    <m/>
    <m/>
    <n v="1"/>
    <n v="1"/>
    <m/>
    <m/>
    <m/>
    <m/>
    <m/>
    <m/>
    <m/>
    <n v="1"/>
    <n v="1"/>
    <m/>
    <m/>
    <n v="1"/>
    <m/>
    <m/>
    <m/>
    <m/>
    <m/>
    <m/>
    <m/>
    <m/>
    <m/>
    <m/>
    <n v="9"/>
    <n v="28"/>
    <n v="32"/>
    <n v="11"/>
    <s v="https://pt.wikipedia.org/wiki/%C3%8Dndia"/>
    <s v="SAARC"/>
  </r>
  <r>
    <x v="128"/>
    <x v="120"/>
    <n v="1904569"/>
    <x v="2"/>
    <x v="15"/>
    <s v="Jacarta"/>
    <s v="Jacarta"/>
    <n v="3492208"/>
    <n v="1022454"/>
    <n v="38.1"/>
    <n v="0.70699999999999996"/>
    <s v="rupia indonésia"/>
    <s v="Indonesia"/>
    <s v="Indonesia"/>
    <s v="IDN"/>
    <n v="62"/>
    <s v=".id"/>
    <n v="1"/>
    <n v="1"/>
    <m/>
    <m/>
    <m/>
    <m/>
    <m/>
    <m/>
    <n v="1"/>
    <m/>
    <m/>
    <m/>
    <n v="1"/>
    <n v="1"/>
    <m/>
    <m/>
    <m/>
    <m/>
    <m/>
    <m/>
    <m/>
    <n v="1"/>
    <n v="1"/>
    <m/>
    <m/>
    <m/>
    <m/>
    <m/>
    <m/>
    <m/>
    <m/>
    <m/>
    <m/>
    <m/>
    <n v="1"/>
    <n v="1"/>
    <m/>
    <n v="32"/>
    <n v="8"/>
    <n v="6"/>
    <s v="https://pt.wikipedia.org/wiki/Indon%C3%A9sia"/>
    <s v="ASEAN"/>
  </r>
  <r>
    <x v="129"/>
    <x v="121"/>
    <n v="130395"/>
    <x v="0"/>
    <x v="20"/>
    <s v="Londres"/>
    <s v="Londres"/>
    <m/>
    <n v="2340000"/>
    <m/>
    <m/>
    <s v="libra esterlina"/>
    <s v="England"/>
    <s v="England"/>
    <s v="GBR"/>
    <m/>
    <s v=".uk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País do Reino Unido"/>
    <m/>
    <n v="1"/>
    <m/>
    <m/>
    <m/>
    <m/>
    <n v="21"/>
    <s v="https://pt.wikipedia.org/wiki/Inglaterra"/>
    <m/>
  </r>
  <r>
    <x v="130"/>
    <x v="122"/>
    <n v="1628750"/>
    <x v="2"/>
    <x v="8"/>
    <s v="Teerã"/>
    <s v="Teerã"/>
    <n v="1749428"/>
    <n v="446105"/>
    <n v="40"/>
    <n v="0.79700000000000004"/>
    <s v="rial"/>
    <s v="Iran"/>
    <s v="Iran"/>
    <s v="IRN"/>
    <n v="98"/>
    <s v=".ir"/>
    <m/>
    <m/>
    <m/>
    <m/>
    <m/>
    <m/>
    <m/>
    <m/>
    <n v="1"/>
    <m/>
    <m/>
    <m/>
    <n v="1"/>
    <m/>
    <m/>
    <m/>
    <m/>
    <m/>
    <m/>
    <m/>
    <m/>
    <m/>
    <n v="1"/>
    <n v="1"/>
    <m/>
    <m/>
    <m/>
    <m/>
    <m/>
    <m/>
    <m/>
    <m/>
    <m/>
    <m/>
    <m/>
    <m/>
    <n v="1"/>
    <n v="69"/>
    <n v="19"/>
    <n v="2"/>
    <s v="https://pt.wikipedia.org/wiki/Ir%C3%A3o"/>
    <m/>
  </r>
  <r>
    <x v="131"/>
    <x v="123"/>
    <n v="438317"/>
    <x v="2"/>
    <x v="8"/>
    <s v="Bagdá"/>
    <s v="Bagdá"/>
    <n v="694653"/>
    <n v="224228"/>
    <n v="29.5"/>
    <n v="0.65400000000000003"/>
    <s v="dinar iraquiano"/>
    <s v="Iraq"/>
    <s v="Iraq"/>
    <s v="IRQ"/>
    <n v="964"/>
    <s v=".iq"/>
    <m/>
    <m/>
    <m/>
    <m/>
    <m/>
    <m/>
    <m/>
    <m/>
    <n v="1"/>
    <m/>
    <m/>
    <m/>
    <n v="1"/>
    <m/>
    <m/>
    <m/>
    <m/>
    <m/>
    <m/>
    <m/>
    <m/>
    <m/>
    <n v="1"/>
    <n v="1"/>
    <m/>
    <m/>
    <m/>
    <m/>
    <m/>
    <m/>
    <m/>
    <m/>
    <m/>
    <m/>
    <m/>
    <m/>
    <n v="1"/>
    <n v="1"/>
    <n v="4"/>
    <m/>
    <s v="https://pt.wikipedia.org/wiki/Iraque"/>
    <m/>
  </r>
  <r>
    <x v="132"/>
    <x v="124"/>
    <n v="70273"/>
    <x v="0"/>
    <x v="20"/>
    <s v="Dublin"/>
    <s v="Dublin"/>
    <n v="381720"/>
    <n v="382754"/>
    <n v="31.8"/>
    <n v="0.94199999999999995"/>
    <s v="euro"/>
    <s v="Ireland"/>
    <s v="Eire"/>
    <s v="IRL"/>
    <n v="353"/>
    <s v=".ie"/>
    <m/>
    <m/>
    <m/>
    <m/>
    <m/>
    <m/>
    <m/>
    <m/>
    <n v="1"/>
    <m/>
    <m/>
    <m/>
    <n v="1"/>
    <m/>
    <m/>
    <m/>
    <m/>
    <m/>
    <m/>
    <n v="1"/>
    <m/>
    <n v="1"/>
    <n v="1"/>
    <m/>
    <m/>
    <m/>
    <m/>
    <n v="1"/>
    <m/>
    <m/>
    <n v="1"/>
    <m/>
    <m/>
    <m/>
    <n v="1"/>
    <m/>
    <n v="8"/>
    <n v="31"/>
    <n v="2"/>
    <n v="13"/>
    <s v="https://pt.wikipedia.org/wiki/Rep%C3%BAblica_da_Irlanda"/>
    <s v="UE"/>
  </r>
  <r>
    <x v="133"/>
    <x v="125"/>
    <n v="13843"/>
    <x v="0"/>
    <x v="20"/>
    <s v="Belfast"/>
    <m/>
    <m/>
    <m/>
    <m/>
    <m/>
    <s v="libra esterlina"/>
    <s v="Northern Ireland"/>
    <s v="Northern Ireland"/>
    <s v="GBR"/>
    <m/>
    <s v=".uk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País do Reino Unido"/>
    <m/>
    <n v="1"/>
    <m/>
    <m/>
    <m/>
    <m/>
    <n v="1"/>
    <s v="https://pt.wikipedia.org/wiki/Irlanda_do_Norte"/>
    <m/>
  </r>
  <r>
    <x v="134"/>
    <x v="126"/>
    <n v="103000"/>
    <x v="0"/>
    <x v="20"/>
    <s v="Reykjavík"/>
    <s v="Reykjavík"/>
    <n v="18606"/>
    <n v="25965"/>
    <m/>
    <n v="0.93799999999999994"/>
    <s v="coroa islandesa"/>
    <s v="Iceland"/>
    <s v="Island"/>
    <s v="ISL"/>
    <n v="354"/>
    <s v=".is"/>
    <m/>
    <m/>
    <m/>
    <m/>
    <m/>
    <m/>
    <m/>
    <m/>
    <n v="1"/>
    <m/>
    <n v="1"/>
    <m/>
    <n v="1"/>
    <m/>
    <m/>
    <m/>
    <m/>
    <m/>
    <m/>
    <n v="1"/>
    <m/>
    <n v="1"/>
    <n v="1"/>
    <m/>
    <n v="1"/>
    <m/>
    <m/>
    <m/>
    <m/>
    <m/>
    <m/>
    <m/>
    <m/>
    <m/>
    <n v="1"/>
    <m/>
    <n v="1"/>
    <n v="4"/>
    <n v="2"/>
    <n v="1"/>
    <s v="https://pt.wikipedia.org/wiki/Isl%C3%A2ndia"/>
    <s v="EFTA"/>
  </r>
  <r>
    <x v="135"/>
    <x v="127"/>
    <n v="20770"/>
    <x v="2"/>
    <x v="8"/>
    <s v="Jerusalem"/>
    <s v="Jerusalem"/>
    <n v="334328"/>
    <n v="370588"/>
    <n v="38.9"/>
    <n v="0.90600000000000003"/>
    <s v="novo shekel"/>
    <s v="Israel"/>
    <s v="Yisra'el"/>
    <s v="ISR"/>
    <n v="972"/>
    <s v=".il"/>
    <m/>
    <m/>
    <m/>
    <m/>
    <m/>
    <m/>
    <m/>
    <m/>
    <n v="1"/>
    <m/>
    <m/>
    <m/>
    <n v="1"/>
    <m/>
    <m/>
    <m/>
    <m/>
    <m/>
    <m/>
    <n v="1"/>
    <m/>
    <n v="1"/>
    <n v="1"/>
    <m/>
    <m/>
    <m/>
    <m/>
    <m/>
    <m/>
    <m/>
    <m/>
    <m/>
    <m/>
    <m/>
    <m/>
    <m/>
    <n v="12"/>
    <n v="9"/>
    <n v="9"/>
    <n v="7"/>
    <s v="https://pt.wikipedia.org/wiki/Israel"/>
    <m/>
  </r>
  <r>
    <x v="136"/>
    <x v="128"/>
    <n v="301338"/>
    <x v="0"/>
    <x v="2"/>
    <s v="Roma"/>
    <s v="Roma"/>
    <n v="2399825"/>
    <n v="2075856"/>
    <n v="35.4"/>
    <n v="0.88300000000000001"/>
    <s v="euro"/>
    <s v="Italy"/>
    <s v="Italia"/>
    <s v="ITA"/>
    <n v="39"/>
    <s v=".it"/>
    <m/>
    <m/>
    <m/>
    <m/>
    <m/>
    <m/>
    <m/>
    <m/>
    <n v="1"/>
    <m/>
    <m/>
    <m/>
    <n v="1"/>
    <n v="1"/>
    <n v="1"/>
    <m/>
    <m/>
    <m/>
    <m/>
    <n v="1"/>
    <m/>
    <n v="1"/>
    <n v="1"/>
    <m/>
    <n v="1"/>
    <m/>
    <m/>
    <n v="1"/>
    <m/>
    <m/>
    <n v="1"/>
    <m/>
    <m/>
    <m/>
    <m/>
    <m/>
    <n v="20"/>
    <n v="577"/>
    <n v="51"/>
    <n v="38"/>
    <s v="https://pt.wikipedia.org/wiki/It%C3%A1lia"/>
    <s v="UE"/>
  </r>
  <r>
    <x v="137"/>
    <x v="129"/>
    <n v="10991"/>
    <x v="3"/>
    <x v="6"/>
    <s v="Kingston"/>
    <s v="Kingston"/>
    <n v="27062"/>
    <n v="15461"/>
    <n v="45.5"/>
    <n v="0.72599999999999998"/>
    <s v="dólar jamaicano"/>
    <s v="Jamaica"/>
    <s v="Jamaica"/>
    <s v="JAM"/>
    <n v="1"/>
    <s v=".jm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m/>
    <n v="1"/>
    <m/>
    <m/>
    <n v="78"/>
    <n v="1"/>
    <n v="2"/>
    <s v="https://pt.wikipedia.org/wiki/Jamaica"/>
    <s v="CARICOM"/>
  </r>
  <r>
    <x v="138"/>
    <x v="130"/>
    <n v="377975"/>
    <x v="2"/>
    <x v="18"/>
    <s v="Tóquio"/>
    <s v="Tóquio"/>
    <n v="5619492"/>
    <n v="4971767"/>
    <n v="24.9"/>
    <n v="0.91500000000000004"/>
    <s v="iene"/>
    <s v="Japan"/>
    <s v="Nippon"/>
    <s v="JPN"/>
    <n v="81"/>
    <s v=".jp"/>
    <n v="1"/>
    <m/>
    <m/>
    <m/>
    <m/>
    <m/>
    <m/>
    <m/>
    <n v="1"/>
    <m/>
    <m/>
    <m/>
    <n v="1"/>
    <n v="1"/>
    <n v="1"/>
    <m/>
    <m/>
    <m/>
    <m/>
    <n v="1"/>
    <m/>
    <n v="1"/>
    <n v="1"/>
    <m/>
    <m/>
    <m/>
    <m/>
    <m/>
    <m/>
    <m/>
    <m/>
    <m/>
    <m/>
    <m/>
    <n v="1"/>
    <m/>
    <n v="28"/>
    <n v="439"/>
    <n v="19"/>
    <n v="7"/>
    <s v="https://pt.wikipedia.org/wiki/Jap%C3%A3o"/>
    <m/>
  </r>
  <r>
    <x v="139"/>
    <x v="131"/>
    <n v="116"/>
    <x v="0"/>
    <x v="20"/>
    <s v="Saint Heller"/>
    <m/>
    <m/>
    <m/>
    <m/>
    <m/>
    <m/>
    <s v="Jersey"/>
    <m/>
    <s v="JEY"/>
    <m/>
    <s v=".je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Dependência da Coroa britânica"/>
    <n v="1"/>
    <n v="1"/>
    <m/>
    <m/>
    <m/>
    <m/>
    <m/>
    <s v="https://pt.wikipedia.org/wiki/Jersey"/>
    <m/>
  </r>
  <r>
    <x v="140"/>
    <x v="132"/>
    <n v="89342"/>
    <x v="2"/>
    <x v="8"/>
    <s v="Amã"/>
    <s v="Amã"/>
    <n v="93399"/>
    <n v="42291"/>
    <n v="35.4"/>
    <n v="0.72299999999999998"/>
    <s v="dinar jordano"/>
    <s v="Jordan"/>
    <s v="al-Urdunn"/>
    <s v="JOR"/>
    <n v="962"/>
    <s v=".jo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1"/>
    <n v="4"/>
    <n v="2"/>
    <s v="https://pt.wikipedia.org/wiki/Jord%C3%A2nia"/>
    <m/>
  </r>
  <r>
    <x v="141"/>
    <x v="133"/>
    <n v="10887"/>
    <x v="0"/>
    <x v="2"/>
    <s v="Pristina"/>
    <s v="Pristina"/>
    <n v="20876"/>
    <n v="7947"/>
    <m/>
    <m/>
    <m/>
    <s v="Kosovo"/>
    <m/>
    <m/>
    <n v="383"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Sérvia"/>
    <s v="Em disputa separatista"/>
    <m/>
    <m/>
    <m/>
    <m/>
    <n v="1"/>
    <m/>
    <m/>
    <s v="https://pt.wikipedia.org/wiki/Kosovo"/>
    <m/>
  </r>
  <r>
    <x v="142"/>
    <x v="134"/>
    <n v="17818"/>
    <x v="2"/>
    <x v="8"/>
    <s v="Cidade do Kuwait"/>
    <s v="Cidade do Kuwait"/>
    <n v="301916"/>
    <n v="141646"/>
    <m/>
    <n v="0.80800000000000005"/>
    <s v="dinar kwaitianio"/>
    <s v="Kuwait"/>
    <s v="Dawlat al-Kuwayt"/>
    <s v="KWT"/>
    <n v="965"/>
    <s v=".kw"/>
    <m/>
    <m/>
    <m/>
    <m/>
    <m/>
    <m/>
    <m/>
    <m/>
    <n v="1"/>
    <m/>
    <m/>
    <m/>
    <n v="1"/>
    <m/>
    <m/>
    <m/>
    <m/>
    <m/>
    <m/>
    <m/>
    <m/>
    <n v="1"/>
    <n v="1"/>
    <n v="1"/>
    <m/>
    <m/>
    <m/>
    <m/>
    <m/>
    <m/>
    <m/>
    <m/>
    <m/>
    <m/>
    <m/>
    <m/>
    <m/>
    <n v="2"/>
    <m/>
    <m/>
    <s v="https://pt.wikipedia.org/wiki/Kuwait"/>
    <m/>
  </r>
  <r>
    <x v="143"/>
    <x v="135"/>
    <n v="236800"/>
    <x v="2"/>
    <x v="15"/>
    <s v="Vientiane"/>
    <s v="Vientiane"/>
    <n v="53752"/>
    <n v="18120"/>
    <n v="36.4"/>
    <n v="0.60399999999999998"/>
    <s v="kip"/>
    <s v="Laos"/>
    <s v="Lao"/>
    <s v="LAO"/>
    <n v="856"/>
    <s v=".la"/>
    <m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2"/>
    <n v="2"/>
    <s v="https://pt.wikipedia.org/wiki/Laos"/>
    <s v="ASEAN"/>
  </r>
  <r>
    <x v="144"/>
    <x v="136"/>
    <n v="30355"/>
    <x v="1"/>
    <x v="4"/>
    <s v="Maseru"/>
    <s v="Maseru"/>
    <n v="7231"/>
    <n v="2713"/>
    <n v="52.5"/>
    <n v="0.51800000000000002"/>
    <s v="loti de Lesoto"/>
    <s v="Lesotho"/>
    <s v="Lesotho"/>
    <s v="LSO"/>
    <n v="266"/>
    <s v=".ls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m/>
    <n v="1"/>
    <m/>
    <s v="https://pt.wikipedia.org/wiki/Lesoto"/>
    <s v="SADC"/>
  </r>
  <r>
    <x v="145"/>
    <x v="137"/>
    <n v="64559"/>
    <x v="0"/>
    <x v="20"/>
    <s v="Riga"/>
    <s v="Riga"/>
    <n v="57336"/>
    <n v="34882"/>
    <n v="36.6"/>
    <n v="0.85399999999999998"/>
    <s v="euro"/>
    <s v="Latvia"/>
    <s v="Latvija"/>
    <s v="LVA"/>
    <n v="371"/>
    <s v=".lv"/>
    <m/>
    <m/>
    <m/>
    <m/>
    <m/>
    <m/>
    <m/>
    <m/>
    <n v="1"/>
    <m/>
    <m/>
    <n v="1"/>
    <n v="1"/>
    <m/>
    <m/>
    <m/>
    <m/>
    <m/>
    <m/>
    <n v="1"/>
    <m/>
    <n v="1"/>
    <n v="1"/>
    <m/>
    <n v="1"/>
    <m/>
    <m/>
    <n v="1"/>
    <m/>
    <m/>
    <n v="1"/>
    <m/>
    <m/>
    <m/>
    <m/>
    <m/>
    <n v="1"/>
    <n v="19"/>
    <n v="2"/>
    <m/>
    <s v="https://pt.wikipedia.org/wiki/Let%C3%B3nia"/>
    <s v="UE"/>
  </r>
  <r>
    <x v="146"/>
    <x v="138"/>
    <n v="10452"/>
    <x v="2"/>
    <x v="8"/>
    <s v="Beirute"/>
    <s v="Beirute"/>
    <n v="91013"/>
    <n v="56372"/>
    <n v="31.8"/>
    <n v="0.73"/>
    <s v="libra libanesa"/>
    <s v="Lebanon"/>
    <s v="Lubnān"/>
    <s v="LBN"/>
    <n v="961"/>
    <s v=".lb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m/>
    <n v="4"/>
    <n v="5"/>
    <m/>
    <s v="https://pt.wikipedia.org/wiki/L%C3%ADbano"/>
    <m/>
  </r>
  <r>
    <x v="147"/>
    <x v="139"/>
    <n v="111369"/>
    <x v="1"/>
    <x v="14"/>
    <s v="Monróvia"/>
    <s v="Monróvia"/>
    <n v="6440"/>
    <n v="3248"/>
    <n v="35.299999999999997"/>
    <n v="0.46500000000000002"/>
    <s v="dólar liberiano"/>
    <s v="Liberia"/>
    <s v="Liberia"/>
    <s v="LBR"/>
    <n v="231"/>
    <s v=".lr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n v="2"/>
    <m/>
    <m/>
    <m/>
    <s v="https://pt.wikipedia.org/wiki/Lib%C3%A9ria"/>
    <m/>
  </r>
  <r>
    <x v="148"/>
    <x v="140"/>
    <n v="1759540"/>
    <x v="1"/>
    <x v="1"/>
    <s v="Trípoli"/>
    <s v="Trípoli"/>
    <n v="76684"/>
    <n v="40951"/>
    <m/>
    <n v="0.70799999999999996"/>
    <s v="dinar líbio"/>
    <s v="Libya"/>
    <s v="Lībiyā"/>
    <s v="LBY"/>
    <n v="218"/>
    <s v=".ly"/>
    <m/>
    <m/>
    <m/>
    <m/>
    <m/>
    <m/>
    <m/>
    <m/>
    <n v="1"/>
    <m/>
    <m/>
    <m/>
    <n v="1"/>
    <m/>
    <m/>
    <m/>
    <m/>
    <m/>
    <m/>
    <m/>
    <m/>
    <m/>
    <n v="1"/>
    <n v="1"/>
    <m/>
    <m/>
    <m/>
    <m/>
    <m/>
    <n v="1"/>
    <m/>
    <m/>
    <m/>
    <m/>
    <m/>
    <m/>
    <m/>
    <m/>
    <n v="5"/>
    <m/>
    <s v="https://pt.wikipedia.org/wiki/L%C3%ADbia"/>
    <s v="UMA"/>
  </r>
  <r>
    <x v="149"/>
    <x v="141"/>
    <n v="160"/>
    <x v="0"/>
    <x v="12"/>
    <s v="Vaduz"/>
    <s v="Schaan"/>
    <m/>
    <n v="5855"/>
    <m/>
    <n v="0.91700000000000004"/>
    <m/>
    <s v="Liechtenstein"/>
    <m/>
    <s v="LIE"/>
    <n v="423"/>
    <s v=".li"/>
    <m/>
    <m/>
    <m/>
    <m/>
    <m/>
    <m/>
    <m/>
    <m/>
    <n v="1"/>
    <m/>
    <n v="1"/>
    <m/>
    <n v="1"/>
    <m/>
    <m/>
    <m/>
    <m/>
    <m/>
    <m/>
    <m/>
    <m/>
    <n v="1"/>
    <n v="1"/>
    <m/>
    <m/>
    <m/>
    <m/>
    <m/>
    <m/>
    <m/>
    <m/>
    <m/>
    <m/>
    <n v="1"/>
    <m/>
    <m/>
    <m/>
    <m/>
    <m/>
    <m/>
    <s v="https://pt.wikipedia.org/wiki/Liechtenstein"/>
    <s v="EFTA"/>
  </r>
  <r>
    <x v="150"/>
    <x v="142"/>
    <n v="65300"/>
    <x v="0"/>
    <x v="20"/>
    <s v="Vilnius"/>
    <s v="Vilnius"/>
    <n v="96261"/>
    <n v="53302"/>
    <n v="37.4"/>
    <n v="0.86899999999999999"/>
    <s v="euro"/>
    <s v="Lithuania"/>
    <s v="Lietuva"/>
    <s v="LTU"/>
    <n v="370"/>
    <s v=".lt"/>
    <m/>
    <m/>
    <m/>
    <m/>
    <m/>
    <m/>
    <m/>
    <m/>
    <n v="1"/>
    <m/>
    <m/>
    <n v="1"/>
    <n v="1"/>
    <m/>
    <m/>
    <m/>
    <m/>
    <m/>
    <m/>
    <n v="1"/>
    <m/>
    <n v="1"/>
    <n v="1"/>
    <m/>
    <n v="1"/>
    <m/>
    <m/>
    <n v="1"/>
    <m/>
    <m/>
    <n v="1"/>
    <m/>
    <m/>
    <m/>
    <m/>
    <m/>
    <n v="2"/>
    <n v="25"/>
    <n v="4"/>
    <m/>
    <s v="https://pt.wikipedia.org/wiki/Litu%C3%A2nia"/>
    <s v="UE"/>
  </r>
  <r>
    <x v="151"/>
    <x v="143"/>
    <n v="2586"/>
    <x v="0"/>
    <x v="12"/>
    <s v="Luxemburgo"/>
    <s v="Luxemburgo"/>
    <n v="66914"/>
    <n v="69553"/>
    <n v="33.799999999999997"/>
    <n v="0.90900000000000003"/>
    <s v="euro"/>
    <s v="Luxembourg"/>
    <m/>
    <s v="LUX"/>
    <n v="352"/>
    <s v=".lu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n v="1"/>
    <m/>
    <m/>
    <n v="2"/>
    <n v="2"/>
    <n v="1"/>
    <m/>
    <s v="https://pt.wikipedia.org/wiki/Luxemburgo"/>
    <s v="UE"/>
  </r>
  <r>
    <x v="152"/>
    <x v="144"/>
    <n v="28.6"/>
    <x v="2"/>
    <x v="18"/>
    <s v="Macau"/>
    <m/>
    <n v="78530"/>
    <n v="54545"/>
    <m/>
    <m/>
    <m/>
    <s v="Macau"/>
    <m/>
    <s v="MAC"/>
    <n v="853"/>
    <s v=".mo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s v="China"/>
    <s v="Região administrativa especial"/>
    <m/>
    <m/>
    <m/>
    <m/>
    <m/>
    <m/>
    <m/>
    <s v="https://pt.wikipedia.org/wiki/Macau"/>
    <m/>
  </r>
  <r>
    <x v="153"/>
    <x v="145"/>
    <n v="25713"/>
    <x v="0"/>
    <x v="2"/>
    <s v="Escópia"/>
    <s v="Escópia"/>
    <n v="32554"/>
    <n v="12670"/>
    <n v="43.2"/>
    <n v="0.75900000000000001"/>
    <s v="dinar macedônio"/>
    <s v="Macedonia"/>
    <s v="Makedonija"/>
    <s v="MKD"/>
    <n v="389"/>
    <s v=".mk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1"/>
    <n v="1"/>
    <m/>
    <s v="https://pt.wikipedia.org/wiki/Rep%C3%BAblica_da_Maced%C3%B3nia"/>
    <m/>
  </r>
  <r>
    <x v="154"/>
    <x v="146"/>
    <n v="587041"/>
    <x v="1"/>
    <x v="4"/>
    <s v="Antananarivo"/>
    <s v="Antananarivo"/>
    <n v="42705"/>
    <n v="12090"/>
    <n v="42.6"/>
    <n v="0.52100000000000002"/>
    <s v="ariary"/>
    <s v="Madagascar"/>
    <s v="Madagascar"/>
    <s v="MDG"/>
    <n v="261"/>
    <s v=".mg"/>
    <m/>
    <m/>
    <m/>
    <m/>
    <m/>
    <m/>
    <m/>
    <m/>
    <n v="1"/>
    <m/>
    <m/>
    <m/>
    <n v="1"/>
    <m/>
    <m/>
    <m/>
    <m/>
    <m/>
    <m/>
    <m/>
    <m/>
    <n v="1"/>
    <n v="1"/>
    <m/>
    <m/>
    <m/>
    <n v="1"/>
    <m/>
    <m/>
    <m/>
    <m/>
    <m/>
    <m/>
    <m/>
    <n v="1"/>
    <m/>
    <m/>
    <m/>
    <n v="3"/>
    <n v="1"/>
    <s v="https://pt.wikipedia.org/wiki/Madag%C3%A1scar"/>
    <s v="SADC"/>
  </r>
  <r>
    <x v="155"/>
    <x v="147"/>
    <n v="330803"/>
    <x v="2"/>
    <x v="15"/>
    <s v="Kuala Lumpur"/>
    <s v="Kuala Lumpur"/>
    <n v="1002062"/>
    <n v="358579"/>
    <n v="41"/>
    <n v="0.80400000000000005"/>
    <s v="ringgit"/>
    <s v="Malaysia"/>
    <s v="Malaysia"/>
    <s v="MYS"/>
    <n v="60"/>
    <s v=".my"/>
    <n v="1"/>
    <n v="1"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m/>
    <n v="11"/>
    <n v="4"/>
    <n v="3"/>
    <s v="https://pt.wikipedia.org/wiki/Mal%C3%A1sia"/>
    <s v="ASEAN"/>
  </r>
  <r>
    <x v="156"/>
    <x v="148"/>
    <n v="118484"/>
    <x v="1"/>
    <x v="4"/>
    <s v="Lilongwe"/>
    <s v="Lilongwe"/>
    <n v="23682"/>
    <n v="6901"/>
    <n v="44.7"/>
    <n v="0.48499999999999999"/>
    <s v="kwacha malawiana"/>
    <s v="Malawi"/>
    <s v="Malawi"/>
    <s v="MWI"/>
    <n v="265"/>
    <s v=".mw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m/>
    <n v="2"/>
    <n v="1"/>
    <s v="https://pt.wikipedia.org/wiki/Malawi"/>
    <s v="SADC"/>
  </r>
  <r>
    <x v="157"/>
    <x v="149"/>
    <n v="298"/>
    <x v="2"/>
    <x v="11"/>
    <s v="Malé"/>
    <s v="Malé"/>
    <n v="7396"/>
    <n v="5328"/>
    <n v="37.4"/>
    <n v="0.71899999999999997"/>
    <m/>
    <s v="Maldives"/>
    <m/>
    <s v="MDV"/>
    <n v="960"/>
    <s v=".mv"/>
    <m/>
    <m/>
    <m/>
    <m/>
    <m/>
    <m/>
    <m/>
    <m/>
    <n v="1"/>
    <n v="1"/>
    <m/>
    <m/>
    <n v="1"/>
    <m/>
    <m/>
    <m/>
    <m/>
    <m/>
    <m/>
    <m/>
    <m/>
    <n v="1"/>
    <n v="1"/>
    <m/>
    <m/>
    <n v="1"/>
    <m/>
    <m/>
    <m/>
    <m/>
    <m/>
    <m/>
    <m/>
    <n v="1"/>
    <n v="1"/>
    <m/>
    <m/>
    <m/>
    <m/>
    <m/>
    <s v="https://pt.wikipedia.org/wiki/Maldivas"/>
    <s v="SAARC"/>
  </r>
  <r>
    <x v="158"/>
    <x v="150"/>
    <n v="1240192"/>
    <x v="1"/>
    <x v="14"/>
    <s v="Bamako"/>
    <s v="Bamako"/>
    <n v="44028"/>
    <n v="17180"/>
    <n v="33"/>
    <n v="0.42699999999999999"/>
    <s v="franco CFA"/>
    <s v="Mali"/>
    <s v="Mali"/>
    <s v="MLI"/>
    <n v="223"/>
    <s v=".ml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m/>
    <n v="4"/>
    <n v="1"/>
    <s v="https://pt.wikipedia.org/wiki/Mali"/>
    <s v="UEMOA"/>
  </r>
  <r>
    <x v="159"/>
    <x v="151"/>
    <n v="316"/>
    <x v="0"/>
    <x v="2"/>
    <s v="Valeta"/>
    <s v="Birkirkara"/>
    <n v="20861"/>
    <n v="14560"/>
    <n v="29.4"/>
    <n v="0.88500000000000001"/>
    <s v="euro"/>
    <s v="Malta"/>
    <m/>
    <s v="MLT"/>
    <n v="356"/>
    <s v=".mt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n v="1"/>
    <m/>
    <m/>
    <n v="1"/>
    <m/>
    <m/>
    <n v="1"/>
    <n v="1"/>
    <m/>
    <m/>
    <m/>
    <n v="3"/>
    <m/>
    <s v="https://pt.wikipedia.org/wiki/Malta"/>
    <s v="UE"/>
  </r>
  <r>
    <x v="160"/>
    <x v="152"/>
    <n v="464"/>
    <x v="5"/>
    <x v="22"/>
    <s v="Saipan"/>
    <m/>
    <m/>
    <m/>
    <m/>
    <m/>
    <m/>
    <s v="Northern Mariana Islands"/>
    <m/>
    <s v="MNP"/>
    <n v="1"/>
    <s v=".mp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Estados Unidos"/>
    <s v="Estado livre associado"/>
    <n v="1"/>
    <n v="1"/>
    <m/>
    <m/>
    <m/>
    <m/>
    <m/>
    <s v="https://pt.wikipedia.org/wiki/Marianas_Setentrionais"/>
    <m/>
  </r>
  <r>
    <x v="161"/>
    <x v="153"/>
    <n v="446550"/>
    <x v="1"/>
    <x v="1"/>
    <s v="Rabat"/>
    <s v="Casablanca"/>
    <n v="314742"/>
    <n v="118534"/>
    <n v="39.5"/>
    <n v="0.628"/>
    <s v="dirham marroquino"/>
    <s v="Morocco"/>
    <s v="al-Maġrib"/>
    <s v="MAR"/>
    <n v="212"/>
    <s v=".ma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n v="1"/>
    <m/>
    <m/>
    <m/>
    <m/>
    <m/>
    <m/>
    <m/>
    <n v="23"/>
    <n v="9"/>
    <n v="7"/>
    <s v="https://pt.wikipedia.org/wiki/Marrocos"/>
    <s v="UMA"/>
  </r>
  <r>
    <x v="162"/>
    <x v="154"/>
    <n v="1102"/>
    <x v="3"/>
    <x v="6"/>
    <s v="Fort de France"/>
    <s v="Fort de France"/>
    <m/>
    <m/>
    <m/>
    <m/>
    <m/>
    <s v="Martinique"/>
    <m/>
    <s v="MTQ"/>
    <n v="596"/>
    <s v=".mq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Território ultramarino"/>
    <m/>
    <n v="1"/>
    <m/>
    <m/>
    <m/>
    <m/>
    <m/>
    <s v="https://pt.wikipedia.org/wiki/Martinica"/>
    <m/>
  </r>
  <r>
    <x v="163"/>
    <x v="155"/>
    <n v="2040"/>
    <x v="1"/>
    <x v="19"/>
    <s v="Port Louis"/>
    <s v="Port Louis"/>
    <n v="29187"/>
    <n v="14210"/>
    <n v="38.5"/>
    <n v="0.79600000000000004"/>
    <m/>
    <s v="Mauritius"/>
    <m/>
    <s v="MUS"/>
    <n v="230"/>
    <s v=".mu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n v="1"/>
    <n v="1"/>
    <m/>
    <m/>
    <n v="1"/>
    <n v="2"/>
    <n v="1"/>
    <s v="https://pt.wikipedia.org/wiki/Maur%C3%ADcia"/>
    <s v="SADC"/>
  </r>
  <r>
    <x v="164"/>
    <x v="156"/>
    <n v="1025520"/>
    <x v="1"/>
    <x v="14"/>
    <s v="Nouakchott"/>
    <s v="Nouakchott"/>
    <n v="18119"/>
    <n v="5237"/>
    <n v="32.6"/>
    <n v="0.52700000000000002"/>
    <s v="ouguiya"/>
    <s v="Mauritania"/>
    <s v="Muritanya"/>
    <s v="MRT"/>
    <n v="222"/>
    <s v=".mr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n v="1"/>
    <m/>
    <m/>
    <m/>
    <m/>
    <m/>
    <m/>
    <m/>
    <m/>
    <n v="2"/>
    <m/>
    <s v="https://pt.wikipedia.org/wiki/Maurit%C3%A2nia"/>
    <s v="UMA"/>
  </r>
  <r>
    <x v="165"/>
    <x v="157"/>
    <n v="374"/>
    <x v="1"/>
    <x v="19"/>
    <s v="Mamoudzou"/>
    <m/>
    <m/>
    <m/>
    <m/>
    <m/>
    <m/>
    <s v="Mayotte"/>
    <m/>
    <s v="MYT"/>
    <n v="269"/>
    <s v=".yt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Departamento ultramarino"/>
    <n v="1"/>
    <n v="1"/>
    <m/>
    <m/>
    <m/>
    <m/>
    <m/>
    <s v="https://pt.wikipedia.org/wiki/Mayotte"/>
    <m/>
  </r>
  <r>
    <x v="166"/>
    <x v="158"/>
    <n v="1964375"/>
    <x v="3"/>
    <x v="17"/>
    <s v="Cidade do México"/>
    <s v="Cidade do México"/>
    <n v="2571680"/>
    <n v="1222053"/>
    <n v="48.3"/>
    <n v="0.76700000000000002"/>
    <s v="peso mexicano"/>
    <s v="Mexico"/>
    <s v="Mexico"/>
    <s v="MEX"/>
    <n v="52"/>
    <s v=".mx"/>
    <n v="1"/>
    <m/>
    <m/>
    <m/>
    <m/>
    <m/>
    <m/>
    <m/>
    <n v="1"/>
    <m/>
    <m/>
    <m/>
    <n v="1"/>
    <n v="1"/>
    <m/>
    <m/>
    <m/>
    <m/>
    <n v="1"/>
    <n v="1"/>
    <n v="1"/>
    <n v="1"/>
    <n v="1"/>
    <m/>
    <m/>
    <m/>
    <m/>
    <m/>
    <m/>
    <m/>
    <m/>
    <m/>
    <m/>
    <m/>
    <m/>
    <m/>
    <n v="3"/>
    <n v="69"/>
    <n v="33"/>
    <n v="15"/>
    <s v="https://pt.wikipedia.org/wiki/M%C3%A9xico"/>
    <s v="NAFTA"/>
  </r>
  <r>
    <x v="167"/>
    <x v="159"/>
    <n v="702"/>
    <x v="5"/>
    <x v="22"/>
    <s v="Palikir"/>
    <s v="Kolonia"/>
    <n v="360"/>
    <n v="372"/>
    <m/>
    <n v="0.61399999999999999"/>
    <m/>
    <s v="Micronesia"/>
    <m/>
    <s v="FSM"/>
    <n v="691"/>
    <s v=".fm"/>
    <m/>
    <m/>
    <m/>
    <m/>
    <m/>
    <m/>
    <m/>
    <m/>
    <n v="1"/>
    <m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m/>
    <n v="2"/>
    <s v="https://pt.wikipedia.org/wiki/Estados_Federados_da_Micron%C3%A9sia"/>
    <m/>
  </r>
  <r>
    <x v="168"/>
    <x v="160"/>
    <n v="801590"/>
    <x v="1"/>
    <x v="4"/>
    <s v="Maputo"/>
    <s v="Maputo"/>
    <n v="38679"/>
    <n v="14396"/>
    <n v="54"/>
    <n v="0.44600000000000001"/>
    <s v="metical"/>
    <s v="Mozambique"/>
    <s v="Moçcambique"/>
    <s v="MOZ"/>
    <n v="258"/>
    <s v=".mz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2"/>
    <n v="1"/>
    <m/>
    <s v="https://pt.wikipedia.org/wiki/Mo%C3%A7ambique"/>
    <s v="SADC"/>
  </r>
  <r>
    <x v="169"/>
    <x v="161"/>
    <n v="33851"/>
    <x v="0"/>
    <x v="0"/>
    <s v="Chisinau"/>
    <s v="Chisinau"/>
    <n v="21260"/>
    <n v="11309"/>
    <n v="25.9"/>
    <n v="0.71099999999999997"/>
    <s v="leu moldávio"/>
    <s v="Moldova"/>
    <s v="Moldova"/>
    <s v="MDA"/>
    <n v="373"/>
    <s v=".md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m/>
    <m/>
    <n v="5"/>
    <n v="1"/>
    <m/>
    <s v="https://pt.wikipedia.org/wiki/Mold%C3%A1via"/>
    <s v="CEI"/>
  </r>
  <r>
    <x v="170"/>
    <x v="162"/>
    <n v="1.95"/>
    <x v="0"/>
    <x v="2"/>
    <s v="Monaco Ville"/>
    <s v="Monaco Ville"/>
    <m/>
    <n v="7060"/>
    <m/>
    <m/>
    <m/>
    <s v="Monaco"/>
    <m/>
    <s v="MCO"/>
    <n v="377"/>
    <s v=".mc"/>
    <m/>
    <m/>
    <m/>
    <m/>
    <m/>
    <m/>
    <m/>
    <m/>
    <n v="1"/>
    <m/>
    <m/>
    <m/>
    <n v="0"/>
    <m/>
    <m/>
    <m/>
    <m/>
    <m/>
    <m/>
    <m/>
    <m/>
    <m/>
    <n v="1"/>
    <m/>
    <m/>
    <m/>
    <m/>
    <m/>
    <m/>
    <m/>
    <m/>
    <m/>
    <m/>
    <n v="1"/>
    <m/>
    <m/>
    <m/>
    <m/>
    <m/>
    <n v="2"/>
    <s v="https://pt.wikipedia.org/wiki/M%C3%B3naco"/>
    <m/>
  </r>
  <r>
    <x v="171"/>
    <x v="163"/>
    <n v="1564116"/>
    <x v="2"/>
    <x v="18"/>
    <s v="Ulan Bator"/>
    <s v="Ulan Bator"/>
    <n v="42646"/>
    <n v="13009"/>
    <n v="32.299999999999997"/>
    <n v="0.73499999999999999"/>
    <s v="togrog"/>
    <s v="Mongolia"/>
    <s v="Mongol uls"/>
    <s v="MNG"/>
    <n v="976"/>
    <s v=".mn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26"/>
    <n v="2"/>
    <n v="2"/>
    <s v="https://pt.wikipedia.org/wiki/Mong%C3%B3lia"/>
    <m/>
  </r>
  <r>
    <x v="172"/>
    <x v="164"/>
    <n v="102"/>
    <x v="3"/>
    <x v="6"/>
    <s v="Brades"/>
    <s v="Brades"/>
    <m/>
    <n v="63"/>
    <m/>
    <m/>
    <m/>
    <s v="Montserrat"/>
    <m/>
    <s v="MSR"/>
    <n v="1"/>
    <s v=".ms"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Montserrat"/>
    <s v="CARICOM"/>
  </r>
  <r>
    <x v="173"/>
    <x v="165"/>
    <n v="13812"/>
    <x v="0"/>
    <x v="2"/>
    <s v="Podgorica"/>
    <s v="Podgorica"/>
    <n v="11646"/>
    <n v="5457"/>
    <n v="31.9"/>
    <n v="0.81599999999999995"/>
    <s v="euro"/>
    <s v="Montenegro"/>
    <s v="Crna Gora"/>
    <s v="MNE"/>
    <n v="382"/>
    <s v=".me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1"/>
    <n v="2"/>
    <m/>
    <s v="https://pt.wikipedia.org/wiki/Montenegro"/>
    <m/>
  </r>
  <r>
    <x v="174"/>
    <x v="166"/>
    <n v="676578"/>
    <x v="2"/>
    <x v="15"/>
    <s v="Naypyidaw"/>
    <s v="Rangum"/>
    <n v="359374"/>
    <n v="68668"/>
    <n v="38.1"/>
    <n v="0.58399999999999996"/>
    <s v="quiat"/>
    <s v="Myanmar"/>
    <s v="Myăma "/>
    <s v="MMR"/>
    <n v="95"/>
    <s v=".mm"/>
    <m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n v="1"/>
    <m/>
    <n v="1"/>
    <n v="2"/>
    <s v="https://pt.wikipedia.org/wiki/Myanmar"/>
    <s v="ASEAN"/>
  </r>
  <r>
    <x v="175"/>
    <x v="167"/>
    <n v="11458"/>
    <x v="0"/>
    <x v="0"/>
    <s v="Estepanaquerte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Azerbaijão"/>
    <s v="Em disputa separatista"/>
    <m/>
    <m/>
    <m/>
    <m/>
    <m/>
    <m/>
    <m/>
    <s v="https://pt.wikipedia.org/wiki/Nagorno-Karabakh"/>
    <m/>
  </r>
  <r>
    <x v="176"/>
    <x v="168"/>
    <n v="824116"/>
    <x v="1"/>
    <x v="4"/>
    <s v="Windhoek"/>
    <s v="Windhoek"/>
    <n v="27444"/>
    <n v="14513"/>
    <n v="59.1"/>
    <n v="0.628"/>
    <s v="dólar namibiano"/>
    <s v="Namibia"/>
    <s v="Namibië"/>
    <s v="NAM"/>
    <n v="264"/>
    <s v=".nb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4"/>
    <n v="2"/>
    <n v="1"/>
    <s v="https://pt.wikipedia.org/wiki/Nam%C3%ADbia"/>
    <s v="SADC"/>
  </r>
  <r>
    <x v="177"/>
    <x v="169"/>
    <n v="21"/>
    <x v="5"/>
    <x v="22"/>
    <s v="Yaren"/>
    <s v="Yaren"/>
    <n v="158"/>
    <n v="112"/>
    <m/>
    <m/>
    <m/>
    <s v="Nauru"/>
    <m/>
    <s v="NRU"/>
    <n v="674"/>
    <s v=".nr"/>
    <m/>
    <m/>
    <m/>
    <m/>
    <m/>
    <m/>
    <m/>
    <m/>
    <n v="1"/>
    <n v="1"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m/>
    <m/>
    <s v="https://pt.wikipedia.org/wiki/Nauru"/>
    <m/>
  </r>
  <r>
    <x v="178"/>
    <x v="170"/>
    <n v="147181"/>
    <x v="2"/>
    <x v="11"/>
    <s v="Catmandu"/>
    <s v="Catmandu"/>
    <n v="84365"/>
    <n v="29040"/>
    <n v="32.799999999999997"/>
    <n v="0.57899999999999996"/>
    <s v="rúpia nepalesa"/>
    <s v="Nepal"/>
    <s v="Nepal"/>
    <s v="NPL"/>
    <n v="977"/>
    <s v=".np"/>
    <m/>
    <m/>
    <m/>
    <m/>
    <m/>
    <m/>
    <m/>
    <m/>
    <n v="1"/>
    <m/>
    <m/>
    <m/>
    <n v="1"/>
    <m/>
    <m/>
    <m/>
    <m/>
    <m/>
    <m/>
    <m/>
    <m/>
    <n v="1"/>
    <n v="1"/>
    <m/>
    <m/>
    <n v="1"/>
    <m/>
    <m/>
    <m/>
    <m/>
    <m/>
    <m/>
    <m/>
    <m/>
    <m/>
    <m/>
    <m/>
    <m/>
    <n v="4"/>
    <n v="6"/>
    <s v="https://pt.wikipedia.org/wiki/Nepal"/>
    <s v="SAARC"/>
  </r>
  <r>
    <x v="179"/>
    <x v="171"/>
    <n v="131812"/>
    <x v="3"/>
    <x v="13"/>
    <s v="Manágua"/>
    <s v="Manágua"/>
    <n v="38957"/>
    <n v="13118"/>
    <n v="46.2"/>
    <n v="0.63100000000000001"/>
    <s v="córdoba"/>
    <s v="Nicaragua"/>
    <s v="Nicaragua"/>
    <s v="NIC"/>
    <n v="505"/>
    <s v=".ni"/>
    <m/>
    <m/>
    <m/>
    <m/>
    <m/>
    <m/>
    <m/>
    <m/>
    <n v="1"/>
    <m/>
    <m/>
    <m/>
    <n v="1"/>
    <m/>
    <m/>
    <m/>
    <n v="1"/>
    <m/>
    <m/>
    <m/>
    <n v="1"/>
    <n v="1"/>
    <n v="1"/>
    <m/>
    <m/>
    <m/>
    <m/>
    <m/>
    <m/>
    <m/>
    <m/>
    <m/>
    <m/>
    <m/>
    <m/>
    <m/>
    <m/>
    <m/>
    <n v="1"/>
    <m/>
    <s v="https://pt.wikipedia.org/wiki/Nicar%C3%A1gua"/>
    <s v="MCCA"/>
  </r>
  <r>
    <x v="180"/>
    <x v="172"/>
    <n v="1267000"/>
    <x v="1"/>
    <x v="14"/>
    <s v="Niamey"/>
    <s v="Niamey"/>
    <n v="23475"/>
    <n v="9299"/>
    <n v="34.299999999999997"/>
    <n v="0.377"/>
    <s v="franco CFA"/>
    <s v="Niger"/>
    <s v="Niger"/>
    <s v="NER"/>
    <n v="227"/>
    <s v=".ne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n v="2"/>
    <n v="3"/>
    <m/>
    <s v="https://pt.wikipedia.org/wiki/N%C3%ADger"/>
    <s v="UEMOA"/>
  </r>
  <r>
    <x v="181"/>
    <x v="173"/>
    <n v="923768"/>
    <x v="1"/>
    <x v="14"/>
    <s v="Abuja"/>
    <s v="Lagos"/>
    <n v="1168399"/>
    <n v="398186"/>
    <n v="48.8"/>
    <n v="0.53400000000000003"/>
    <s v="naira"/>
    <s v="Nigeria"/>
    <s v="Nàìjíríà"/>
    <s v="NGA"/>
    <n v="234"/>
    <s v=".ng"/>
    <m/>
    <m/>
    <m/>
    <m/>
    <m/>
    <m/>
    <m/>
    <m/>
    <n v="1"/>
    <n v="1"/>
    <m/>
    <m/>
    <n v="1"/>
    <m/>
    <m/>
    <m/>
    <m/>
    <m/>
    <m/>
    <m/>
    <m/>
    <n v="1"/>
    <n v="1"/>
    <n v="1"/>
    <m/>
    <m/>
    <m/>
    <m/>
    <m/>
    <m/>
    <m/>
    <m/>
    <m/>
    <m/>
    <m/>
    <m/>
    <n v="1"/>
    <n v="25"/>
    <n v="2"/>
    <m/>
    <s v="https://pt.wikipedia.org/wiki/Nig%C3%A9ria"/>
    <m/>
  </r>
  <r>
    <x v="182"/>
    <x v="174"/>
    <n v="260"/>
    <x v="5"/>
    <x v="23"/>
    <s v="Alofi"/>
    <s v="Alofi"/>
    <m/>
    <m/>
    <m/>
    <m/>
    <m/>
    <s v="Niue"/>
    <m/>
    <s v="NIU"/>
    <n v="683"/>
    <s v=".nu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Nova Zelândia"/>
    <s v="Território livre associado"/>
    <n v="1"/>
    <n v="1"/>
    <m/>
    <m/>
    <m/>
    <m/>
    <m/>
    <s v="https://pt.wikipedia.org/wiki/Niue"/>
    <m/>
  </r>
  <r>
    <x v="183"/>
    <x v="175"/>
    <n v="385155"/>
    <x v="0"/>
    <x v="20"/>
    <s v="Oslo"/>
    <s v="Oslo"/>
    <n v="396919"/>
    <n v="434167"/>
    <n v="27.5"/>
    <n v="0.95399999999999996"/>
    <s v="coroa norueguesa"/>
    <s v="Norway"/>
    <s v="Norge"/>
    <s v="NOR"/>
    <n v="47"/>
    <s v=".no"/>
    <m/>
    <m/>
    <m/>
    <m/>
    <m/>
    <m/>
    <m/>
    <m/>
    <n v="1"/>
    <m/>
    <n v="1"/>
    <m/>
    <n v="1"/>
    <m/>
    <m/>
    <m/>
    <m/>
    <m/>
    <m/>
    <n v="1"/>
    <m/>
    <n v="1"/>
    <n v="1"/>
    <m/>
    <n v="1"/>
    <m/>
    <m/>
    <m/>
    <m/>
    <m/>
    <m/>
    <m/>
    <m/>
    <m/>
    <m/>
    <m/>
    <n v="14"/>
    <n v="152"/>
    <n v="7"/>
    <n v="7"/>
    <s v="https://pt.wikipedia.org/wiki/Noruega"/>
    <s v="EFTA"/>
  </r>
  <r>
    <x v="184"/>
    <x v="176"/>
    <n v="18575"/>
    <x v="5"/>
    <x v="21"/>
    <s v="Noumea"/>
    <s v="Noumea"/>
    <m/>
    <n v="10234"/>
    <m/>
    <m/>
    <m/>
    <s v="New Caledonia"/>
    <m/>
    <s v="NCL"/>
    <n v="687"/>
    <s v=".nc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França"/>
    <s v="Território dependente"/>
    <n v="1"/>
    <n v="1"/>
    <m/>
    <m/>
    <m/>
    <m/>
    <m/>
    <s v="https://pt.wikipedia.org/wiki/Nova_Caled%C3%B3nia"/>
    <m/>
  </r>
  <r>
    <x v="185"/>
    <x v="177"/>
    <n v="270534"/>
    <x v="5"/>
    <x v="10"/>
    <s v="Welington"/>
    <s v="Auckland"/>
    <n v="198516"/>
    <n v="203127"/>
    <n v="36.200000000000003"/>
    <n v="0.92100000000000004"/>
    <s v="dólar da Nova Zelândia"/>
    <s v="New Zealand"/>
    <s v="New Zealand"/>
    <s v="NZL"/>
    <n v="64"/>
    <s v=".nz"/>
    <n v="1"/>
    <m/>
    <m/>
    <m/>
    <m/>
    <m/>
    <m/>
    <m/>
    <n v="1"/>
    <n v="1"/>
    <m/>
    <m/>
    <n v="1"/>
    <m/>
    <m/>
    <m/>
    <m/>
    <m/>
    <m/>
    <n v="1"/>
    <m/>
    <n v="1"/>
    <n v="1"/>
    <m/>
    <m/>
    <m/>
    <m/>
    <m/>
    <m/>
    <m/>
    <m/>
    <m/>
    <m/>
    <m/>
    <n v="1"/>
    <m/>
    <n v="3"/>
    <n v="117"/>
    <n v="3"/>
    <n v="8"/>
    <s v="https://pt.wikipedia.org/wiki/Nova_Zel%C3%A2ndia"/>
    <m/>
  </r>
  <r>
    <x v="186"/>
    <x v="178"/>
    <n v="309500"/>
    <x v="2"/>
    <x v="8"/>
    <s v="Mascate"/>
    <s v="Mascate"/>
    <n v="194820"/>
    <n v="79277"/>
    <m/>
    <n v="0.83399999999999996"/>
    <s v="rial"/>
    <s v="Oman"/>
    <s v="Saltānat 'Umān"/>
    <s v="OMN"/>
    <n v="968"/>
    <s v=".om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4"/>
    <n v="2"/>
    <s v="https://pt.wikipedia.org/wiki/Om%C3%A3"/>
    <m/>
  </r>
  <r>
    <x v="187"/>
    <x v="179"/>
    <n v="3900"/>
    <x v="0"/>
    <x v="0"/>
    <s v="Tskhinvali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Geórgia"/>
    <s v="Em disputa separatista"/>
    <m/>
    <m/>
    <m/>
    <m/>
    <m/>
    <m/>
    <m/>
    <s v="https://pt.wikipedia.org/wiki/Oss%C3%A9tia_do_Sul"/>
    <m/>
  </r>
  <r>
    <x v="188"/>
    <x v="180"/>
    <n v="20779"/>
    <x v="0"/>
    <x v="20"/>
    <s v="Cardiff"/>
    <m/>
    <m/>
    <m/>
    <m/>
    <m/>
    <s v="libra esterlina"/>
    <s v="Wales"/>
    <s v="Wales"/>
    <s v="GBR"/>
    <m/>
    <s v=".uk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Reino Unido"/>
    <s v="País do Reino Unido"/>
    <m/>
    <n v="1"/>
    <m/>
    <m/>
    <m/>
    <m/>
    <n v="4"/>
    <s v="https://pt.wikipedia.org/wiki/Pa%C3%ADs_de_Gales"/>
    <m/>
  </r>
  <r>
    <x v="189"/>
    <x v="181"/>
    <n v="41528"/>
    <x v="0"/>
    <x v="12"/>
    <s v="Amsterdã"/>
    <s v="Amsterdã"/>
    <n v="966742"/>
    <n v="914519"/>
    <n v="28.2"/>
    <n v="0.93300000000000005"/>
    <s v="euro"/>
    <s v="Netherlands"/>
    <s v="Nederland"/>
    <s v="NLD"/>
    <n v="31"/>
    <s v=".nl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20"/>
    <n v="285"/>
    <n v="10"/>
    <n v="5"/>
    <s v="https://pt.wikipedia.org/wiki/Pa%C3%ADses_Baixos"/>
    <s v="UE"/>
  </r>
  <r>
    <x v="190"/>
    <x v="182"/>
    <n v="459"/>
    <x v="5"/>
    <x v="22"/>
    <s v="Melekeok"/>
    <s v="Koror"/>
    <n v="300"/>
    <n v="284"/>
    <m/>
    <n v="0.81399999999999995"/>
    <m/>
    <s v="Palau"/>
    <m/>
    <s v="PLW"/>
    <n v="680"/>
    <s v=".pw"/>
    <m/>
    <m/>
    <m/>
    <m/>
    <m/>
    <m/>
    <m/>
    <m/>
    <n v="1"/>
    <m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n v="1"/>
    <m/>
    <s v="https://pt.wikipedia.org/wiki/Palau"/>
    <m/>
  </r>
  <r>
    <x v="191"/>
    <x v="183"/>
    <n v="6020"/>
    <x v="2"/>
    <x v="8"/>
    <s v="Ramallah"/>
    <s v="Gaza"/>
    <m/>
    <n v="12766"/>
    <n v="35.5"/>
    <n v="0.67700000000000005"/>
    <m/>
    <s v="Palestine"/>
    <m/>
    <s v="PSE"/>
    <n v="970"/>
    <s v=".ps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Israel"/>
    <s v="Em disputa separatista"/>
    <m/>
    <m/>
    <m/>
    <n v="1"/>
    <m/>
    <n v="2"/>
    <m/>
    <s v="https://pt.wikipedia.org/wiki/Autoridade_Nacional_Palestiniana"/>
    <m/>
  </r>
  <r>
    <x v="192"/>
    <x v="184"/>
    <n v="75517"/>
    <x v="3"/>
    <x v="13"/>
    <s v="Cidade do Panamá"/>
    <s v="Cidade do Panamá"/>
    <n v="112204"/>
    <n v="65055"/>
    <n v="49.9"/>
    <n v="0.79500000000000004"/>
    <s v="balboa panamenha"/>
    <s v="Panama"/>
    <s v="Panamá"/>
    <s v="PAN"/>
    <n v="507"/>
    <s v=".pa"/>
    <m/>
    <m/>
    <m/>
    <m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m/>
    <m/>
    <m/>
    <n v="3"/>
    <n v="5"/>
    <n v="1"/>
    <s v="https://pt.wikipedia.org/wiki/Panam%C3%A1"/>
    <m/>
  </r>
  <r>
    <x v="193"/>
    <x v="185"/>
    <n v="462840"/>
    <x v="5"/>
    <x v="10"/>
    <s v="Port Moresby"/>
    <s v="Port Moresby"/>
    <n v="31929"/>
    <n v="23185"/>
    <n v="50.9"/>
    <n v="0.54300000000000004"/>
    <s v="kina"/>
    <s v="Papua New Guinea"/>
    <s v="Papua New Guinea"/>
    <s v="PNG"/>
    <n v="675"/>
    <s v=".pg"/>
    <n v="1"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n v="1"/>
    <m/>
    <m/>
    <m/>
    <n v="1"/>
    <n v="2"/>
    <s v="https://pt.wikipedia.org/wiki/Papua-Nova_Guin%C3%A9"/>
    <m/>
  </r>
  <r>
    <x v="194"/>
    <x v="186"/>
    <n v="880254"/>
    <x v="2"/>
    <x v="11"/>
    <s v="Islamabad"/>
    <s v="Carachi"/>
    <n v="1141210"/>
    <n v="314588"/>
    <n v="33.5"/>
    <n v="0.56000000000000005"/>
    <s v="rúpia"/>
    <s v="Pakistan"/>
    <s v="Pākistān"/>
    <s v="PAK"/>
    <n v="92"/>
    <s v=".pk"/>
    <m/>
    <m/>
    <m/>
    <m/>
    <m/>
    <m/>
    <m/>
    <m/>
    <n v="1"/>
    <n v="1"/>
    <m/>
    <m/>
    <n v="1"/>
    <m/>
    <m/>
    <m/>
    <m/>
    <m/>
    <m/>
    <m/>
    <m/>
    <n v="1"/>
    <n v="1"/>
    <m/>
    <m/>
    <n v="1"/>
    <m/>
    <m/>
    <m/>
    <m/>
    <m/>
    <m/>
    <m/>
    <m/>
    <m/>
    <m/>
    <n v="2"/>
    <n v="10"/>
    <n v="6"/>
    <m/>
    <s v="https://pt.wikipedia.org/wiki/Paquist%C3%A3o"/>
    <s v="SAARC"/>
  </r>
  <r>
    <x v="195"/>
    <x v="187"/>
    <n v="406752"/>
    <x v="3"/>
    <x v="9"/>
    <s v="Assunção"/>
    <s v="Assunção"/>
    <n v="72999"/>
    <n v="41854"/>
    <n v="48.8"/>
    <n v="0.72399999999999998"/>
    <s v="guarani"/>
    <s v="Paraguay"/>
    <s v="Paraguai"/>
    <s v="PRY"/>
    <n v="595"/>
    <s v=".py"/>
    <m/>
    <m/>
    <m/>
    <m/>
    <m/>
    <m/>
    <m/>
    <m/>
    <n v="1"/>
    <m/>
    <m/>
    <m/>
    <n v="1"/>
    <m/>
    <m/>
    <m/>
    <m/>
    <n v="1"/>
    <m/>
    <m/>
    <n v="1"/>
    <n v="1"/>
    <n v="1"/>
    <m/>
    <m/>
    <m/>
    <m/>
    <m/>
    <m/>
    <m/>
    <m/>
    <m/>
    <m/>
    <m/>
    <m/>
    <m/>
    <m/>
    <n v="1"/>
    <n v="1"/>
    <m/>
    <s v="https://pt.wikipedia.org/wiki/Paraguai"/>
    <s v="Mercosul"/>
  </r>
  <r>
    <x v="196"/>
    <x v="188"/>
    <n v="1285216"/>
    <x v="3"/>
    <x v="9"/>
    <s v="Lima"/>
    <s v="Lima"/>
    <n v="450148"/>
    <n v="225366"/>
    <n v="43.3"/>
    <n v="0.75900000000000001"/>
    <s v="nuevo sol"/>
    <s v="Peru"/>
    <s v="Perú"/>
    <s v="PER"/>
    <n v="51"/>
    <s v=".pe"/>
    <n v="1"/>
    <m/>
    <m/>
    <n v="1"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m/>
    <m/>
    <n v="1"/>
    <n v="4"/>
    <n v="12"/>
    <n v="4"/>
    <s v="https://pt.wikipedia.org/wiki/Peru"/>
    <s v="CAN"/>
  </r>
  <r>
    <x v="197"/>
    <x v="189"/>
    <n v="4000"/>
    <x v="5"/>
    <x v="23"/>
    <s v="Papeete"/>
    <s v="Faa'a"/>
    <m/>
    <n v="5623"/>
    <m/>
    <m/>
    <m/>
    <s v="French Polynesia"/>
    <m/>
    <s v="PYF"/>
    <n v="689"/>
    <s v=".pf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s v="França"/>
    <s v="Coletividade de utramar"/>
    <n v="1"/>
    <n v="1"/>
    <m/>
    <m/>
    <m/>
    <m/>
    <n v="6"/>
    <s v="https://pt.wikipedia.org/wiki/Polin%C3%A9sia_Francesa"/>
    <m/>
  </r>
  <r>
    <x v="198"/>
    <x v="190"/>
    <n v="312685"/>
    <x v="0"/>
    <x v="5"/>
    <s v="Varsóvia"/>
    <s v="Varsóvia"/>
    <n v="1193112"/>
    <n v="585816"/>
    <n v="31.8"/>
    <n v="0.872"/>
    <s v="zloty"/>
    <s v="Poland"/>
    <s v="Poska"/>
    <s v="POL"/>
    <n v="48"/>
    <s v=".pl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m/>
    <m/>
    <m/>
    <m/>
    <m/>
    <m/>
    <n v="15"/>
    <n v="284"/>
    <n v="14"/>
    <n v="2"/>
    <s v="https://pt.wikipedia.org/wiki/Pol%C3%B3nia"/>
    <s v="UE"/>
  </r>
  <r>
    <x v="199"/>
    <x v="191"/>
    <n v="8875"/>
    <x v="3"/>
    <x v="6"/>
    <s v="San Juan"/>
    <s v="San Juan"/>
    <n v="119314"/>
    <n v="101131"/>
    <m/>
    <m/>
    <m/>
    <s v="Puerto Rico"/>
    <m/>
    <s v="PRI"/>
    <n v="1"/>
    <s v=".pr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Estados Unidos"/>
    <s v="Estado livre associado"/>
    <n v="1"/>
    <n v="1"/>
    <m/>
    <m/>
    <n v="9"/>
    <m/>
    <n v="2"/>
    <s v="https://pt.wikipedia.org/wiki/Porto_Rico"/>
    <m/>
  </r>
  <r>
    <x v="200"/>
    <x v="192"/>
    <n v="92152"/>
    <x v="0"/>
    <x v="2"/>
    <s v="Lisboa"/>
    <s v="Lisboa"/>
    <n v="328252"/>
    <n v="240901"/>
    <n v="35.5"/>
    <n v="0.85"/>
    <s v="euro"/>
    <s v="Portugal"/>
    <s v="Portugal"/>
    <s v="PRT"/>
    <n v="351"/>
    <s v=".pt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n v="1"/>
    <m/>
    <m/>
    <m/>
    <m/>
    <m/>
    <n v="2"/>
    <n v="24"/>
    <n v="15"/>
    <n v="5"/>
    <s v="https://pt.wikipedia.org/wiki/Portugal"/>
    <s v="UE"/>
  </r>
  <r>
    <x v="201"/>
    <x v="193"/>
    <n v="580367"/>
    <x v="1"/>
    <x v="19"/>
    <s v="Nairóbi"/>
    <s v="Nairóbi"/>
    <n v="175978"/>
    <n v="87928"/>
    <n v="47.7"/>
    <n v="0.57899999999999996"/>
    <s v="xelim queniano"/>
    <s v="Kenya"/>
    <s v="Kenya"/>
    <s v="KEN"/>
    <n v="254"/>
    <s v=".ke"/>
    <m/>
    <m/>
    <m/>
    <m/>
    <n v="1"/>
    <m/>
    <m/>
    <m/>
    <n v="1"/>
    <n v="1"/>
    <m/>
    <m/>
    <n v="1"/>
    <m/>
    <m/>
    <n v="1"/>
    <m/>
    <m/>
    <m/>
    <m/>
    <m/>
    <n v="1"/>
    <n v="1"/>
    <m/>
    <m/>
    <m/>
    <m/>
    <m/>
    <m/>
    <m/>
    <m/>
    <m/>
    <m/>
    <m/>
    <m/>
    <m/>
    <n v="1"/>
    <n v="102"/>
    <n v="6"/>
    <n v="5"/>
    <s v="https://pt.wikipedia.org/wiki/Qu%C3%A9nia"/>
    <s v="CAO"/>
  </r>
  <r>
    <x v="202"/>
    <x v="194"/>
    <n v="199951"/>
    <x v="2"/>
    <x v="3"/>
    <s v="Bisqueque"/>
    <s v="Bisqueque"/>
    <n v="24276"/>
    <n v="8093"/>
    <n v="36.200000000000003"/>
    <n v="0.65500000000000003"/>
    <s v="som"/>
    <s v="Kyrgyzstan"/>
    <s v="Kyrgyzstan"/>
    <s v="KGZ"/>
    <n v="996"/>
    <s v=".kg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m/>
    <m/>
    <n v="4"/>
    <n v="2"/>
    <m/>
    <s v="https://pt.wikipedia.org/wiki/Quirguist%C3%A3o"/>
    <s v="CEI"/>
  </r>
  <r>
    <x v="203"/>
    <x v="195"/>
    <n v="726"/>
    <x v="5"/>
    <x v="22"/>
    <s v="Tarawa do Sul"/>
    <s v="Tarawa"/>
    <n v="237"/>
    <n v="189"/>
    <m/>
    <n v="0.59"/>
    <m/>
    <s v="Kiribati"/>
    <m/>
    <s v="KIR"/>
    <n v="686"/>
    <s v=".ki"/>
    <m/>
    <m/>
    <m/>
    <m/>
    <m/>
    <m/>
    <m/>
    <m/>
    <n v="1"/>
    <n v="1"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n v="1"/>
    <m/>
    <s v="https://pt.wikipedia.org/wiki/Kiribati"/>
    <m/>
  </r>
  <r>
    <x v="204"/>
    <x v="196"/>
    <n v="242514"/>
    <x v="0"/>
    <x v="20"/>
    <s v="Londres"/>
    <s v="Londres"/>
    <n v="3028566"/>
    <n v="2828833"/>
    <n v="36"/>
    <n v="0.92"/>
    <s v="libra esterlina"/>
    <s v="United Kingdom"/>
    <s v="United Kingdom"/>
    <s v="GBR"/>
    <n v="44"/>
    <s v=".uk"/>
    <m/>
    <m/>
    <m/>
    <m/>
    <m/>
    <m/>
    <m/>
    <m/>
    <n v="1"/>
    <n v="1"/>
    <m/>
    <m/>
    <n v="0"/>
    <n v="1"/>
    <n v="1"/>
    <m/>
    <m/>
    <m/>
    <m/>
    <n v="1"/>
    <m/>
    <n v="1"/>
    <n v="1"/>
    <m/>
    <n v="1"/>
    <m/>
    <m/>
    <m/>
    <m/>
    <m/>
    <m/>
    <m/>
    <m/>
    <m/>
    <m/>
    <m/>
    <n v="130"/>
    <n v="851"/>
    <n v="29"/>
    <n v="36"/>
    <s v="https://pt.wikipedia.org/wiki/Reino_Unido"/>
    <m/>
  </r>
  <r>
    <x v="205"/>
    <x v="197"/>
    <n v="622984"/>
    <x v="1"/>
    <x v="16"/>
    <s v="Bangui"/>
    <s v="Bangui"/>
    <n v="3587"/>
    <n v="2280"/>
    <n v="56.3"/>
    <n v="0.38100000000000001"/>
    <s v="franco CFA"/>
    <s v="Central African Republic"/>
    <s v="Ködörösêse tî Bêafrîka"/>
    <s v="CAF"/>
    <n v="236"/>
    <s v=".cf"/>
    <m/>
    <m/>
    <m/>
    <m/>
    <m/>
    <m/>
    <m/>
    <n v="1"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1"/>
    <m/>
    <s v="https://pt.wikipedia.org/wiki/Rep%C3%BAblica_Centro-Africana"/>
    <s v="CEMAC"/>
  </r>
  <r>
    <x v="206"/>
    <x v="198"/>
    <n v="2344858"/>
    <x v="1"/>
    <x v="16"/>
    <s v="Kinshasa"/>
    <s v="Kinshasa"/>
    <n v="72638"/>
    <n v="47099"/>
    <n v="44.4"/>
    <n v="0.45900000000000002"/>
    <s v="franco congolês"/>
    <s v="Congo-Kinshasa"/>
    <s v="Congo-Kinshasa"/>
    <s v="COD"/>
    <n v="243"/>
    <s v=".cd"/>
    <m/>
    <m/>
    <m/>
    <m/>
    <m/>
    <m/>
    <m/>
    <m/>
    <n v="1"/>
    <m/>
    <m/>
    <m/>
    <n v="1"/>
    <m/>
    <m/>
    <m/>
    <m/>
    <m/>
    <m/>
    <m/>
    <m/>
    <n v="1"/>
    <n v="1"/>
    <m/>
    <m/>
    <m/>
    <n v="1"/>
    <m/>
    <m/>
    <m/>
    <m/>
    <m/>
    <m/>
    <m/>
    <m/>
    <m/>
    <n v="1"/>
    <m/>
    <n v="5"/>
    <m/>
    <s v="https://pt.wikipedia.org/wiki/Rep%C3%BAblica_Democr%C3%A1tica_do_Congo"/>
    <s v="SADC"/>
  </r>
  <r>
    <x v="207"/>
    <x v="199"/>
    <n v="342000"/>
    <x v="1"/>
    <x v="16"/>
    <s v="Brazzaville"/>
    <s v="Brazzaville"/>
    <n v="29749"/>
    <n v="11664"/>
    <n v="42.1"/>
    <n v="0.60799999999999998"/>
    <s v="franco centro africano"/>
    <s v="Congo-Brazzaville"/>
    <s v="Congo-Brazzaville"/>
    <s v="COG"/>
    <n v="242"/>
    <s v=".cg"/>
    <m/>
    <m/>
    <m/>
    <m/>
    <m/>
    <m/>
    <m/>
    <n v="1"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m/>
    <n v="1"/>
    <m/>
    <s v="https://pt.wikipedia.org/wiki/Rep%C3%BAblica_do_Congo"/>
    <s v="CEMAC"/>
  </r>
  <r>
    <x v="208"/>
    <x v="200"/>
    <n v="48734"/>
    <x v="3"/>
    <x v="6"/>
    <s v="Santo Domingo"/>
    <s v="Santo Domingo"/>
    <n v="186048"/>
    <n v="85630"/>
    <n v="45.7"/>
    <n v="0.745"/>
    <s v="peso"/>
    <s v="Dominican Republic"/>
    <s v="República Dominicana"/>
    <s v="DOM"/>
    <n v="1"/>
    <s v=".do"/>
    <m/>
    <m/>
    <m/>
    <m/>
    <m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n v="1"/>
    <m/>
    <m/>
    <n v="7"/>
    <n v="1"/>
    <n v="1"/>
    <s v="https://pt.wikipedia.org/wiki/Rep%C3%BAblica_Dominicana"/>
    <m/>
  </r>
  <r>
    <x v="209"/>
    <x v="201"/>
    <n v="78867"/>
    <x v="0"/>
    <x v="5"/>
    <s v="Praga"/>
    <s v="Praga"/>
    <n v="397727"/>
    <n v="245226"/>
    <n v="25.9"/>
    <n v="0.89100000000000001"/>
    <s v="coroa"/>
    <s v="Czech Republic"/>
    <s v="Česká republika"/>
    <s v="CZE"/>
    <n v="420"/>
    <s v=".cz"/>
    <m/>
    <m/>
    <m/>
    <m/>
    <m/>
    <m/>
    <m/>
    <m/>
    <n v="1"/>
    <m/>
    <m/>
    <m/>
    <n v="1"/>
    <m/>
    <m/>
    <m/>
    <m/>
    <m/>
    <m/>
    <n v="1"/>
    <m/>
    <n v="1"/>
    <n v="1"/>
    <m/>
    <n v="1"/>
    <m/>
    <m/>
    <n v="1"/>
    <m/>
    <m/>
    <m/>
    <m/>
    <m/>
    <m/>
    <m/>
    <m/>
    <n v="5"/>
    <n v="56"/>
    <n v="12"/>
    <n v="6"/>
    <s v="https://pt.wikipedia.org/wiki/Rep%C3%BAblica_Checa"/>
    <s v="UE"/>
  </r>
  <r>
    <x v="210"/>
    <x v="202"/>
    <n v="2510"/>
    <x v="1"/>
    <x v="4"/>
    <s v="Saint Denis"/>
    <s v="Saint Denis"/>
    <m/>
    <m/>
    <m/>
    <m/>
    <m/>
    <m/>
    <m/>
    <s v="REU"/>
    <n v="262"/>
    <s v=".re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Departamento ultramarino"/>
    <m/>
    <m/>
    <m/>
    <m/>
    <m/>
    <m/>
    <m/>
    <s v="https://pt.wikipedia.org/wiki/Reuni%C3%A3o_(departamento)"/>
    <m/>
  </r>
  <r>
    <x v="211"/>
    <x v="203"/>
    <n v="238391"/>
    <x v="0"/>
    <x v="0"/>
    <s v="Bucareste"/>
    <s v="Bucareste"/>
    <n v="517505"/>
    <n v="239552"/>
    <n v="35.5"/>
    <n v="0.81599999999999995"/>
    <s v="leu romeno"/>
    <s v="Romania"/>
    <s v="România"/>
    <s v="ROU"/>
    <n v="40"/>
    <s v=".ro"/>
    <m/>
    <m/>
    <m/>
    <m/>
    <m/>
    <m/>
    <m/>
    <m/>
    <n v="1"/>
    <m/>
    <m/>
    <m/>
    <n v="1"/>
    <m/>
    <m/>
    <m/>
    <m/>
    <m/>
    <m/>
    <m/>
    <m/>
    <n v="1"/>
    <n v="1"/>
    <m/>
    <n v="1"/>
    <m/>
    <m/>
    <n v="1"/>
    <m/>
    <m/>
    <m/>
    <m/>
    <m/>
    <m/>
    <m/>
    <m/>
    <n v="4"/>
    <n v="306"/>
    <n v="7"/>
    <n v="2"/>
    <s v="https://pt.wikipedia.org/wiki/Rom%C3%A9nia"/>
    <s v="UE"/>
  </r>
  <r>
    <x v="212"/>
    <x v="204"/>
    <n v="26338"/>
    <x v="1"/>
    <x v="16"/>
    <s v="Kigali"/>
    <s v="Kigali"/>
    <n v="26997"/>
    <n v="9510"/>
    <n v="43.7"/>
    <n v="0.53600000000000003"/>
    <s v="franco ruandês"/>
    <s v="Rwanda"/>
    <s v="Rwanda"/>
    <s v="RWA"/>
    <n v="250"/>
    <s v=".rw"/>
    <m/>
    <m/>
    <m/>
    <m/>
    <n v="1"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m/>
    <m/>
    <m/>
    <m/>
    <s v="https://pt.wikipedia.org/wiki/Ruanda"/>
    <s v="CAO"/>
  </r>
  <r>
    <x v="213"/>
    <x v="205"/>
    <n v="17098246"/>
    <x v="0"/>
    <x v="0"/>
    <s v="Moscou"/>
    <s v="Moscou"/>
    <n v="4168884"/>
    <n v="1657290"/>
    <n v="37.700000000000003"/>
    <n v="0.82399999999999995"/>
    <s v="rublo"/>
    <s v="Russia"/>
    <s v="Rossíya"/>
    <s v="RUS"/>
    <n v="7"/>
    <s v=".ru"/>
    <n v="1"/>
    <m/>
    <n v="1"/>
    <m/>
    <m/>
    <m/>
    <n v="1"/>
    <m/>
    <n v="1"/>
    <m/>
    <m/>
    <n v="1"/>
    <n v="1"/>
    <n v="1"/>
    <m/>
    <m/>
    <m/>
    <m/>
    <m/>
    <m/>
    <m/>
    <n v="1"/>
    <n v="1"/>
    <m/>
    <m/>
    <m/>
    <m/>
    <m/>
    <m/>
    <m/>
    <m/>
    <m/>
    <m/>
    <m/>
    <m/>
    <n v="1"/>
    <n v="27"/>
    <n v="428"/>
    <n v="26"/>
    <n v="10"/>
    <s v="https://pt.wikipedia.org/wiki/R%C3%BAssia"/>
    <s v="CEI"/>
  </r>
  <r>
    <x v="214"/>
    <x v="206"/>
    <n v="266000"/>
    <x v="1"/>
    <x v="1"/>
    <s v="El Aaiún"/>
    <s v="El Aaiún"/>
    <m/>
    <m/>
    <m/>
    <m/>
    <m/>
    <s v="Western Sahara"/>
    <s v="Aṣ-Ṣaḥrā’ al-Gharbīyah"/>
    <s v="ESH"/>
    <n v="212"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Marrocos"/>
    <s v="Em disputa separatista"/>
    <m/>
    <m/>
    <m/>
    <m/>
    <m/>
    <m/>
    <m/>
    <s v="https://pt.wikipedia.org/wiki/Saara_Ocidental"/>
    <m/>
  </r>
  <r>
    <x v="215"/>
    <x v="207"/>
    <n v="13"/>
    <x v="3"/>
    <x v="6"/>
    <s v="The Bottom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Países Baixos"/>
    <s v="país autônomo"/>
    <m/>
    <m/>
    <m/>
    <m/>
    <m/>
    <m/>
    <m/>
    <s v="https://pt.wikipedia.org/wiki/Saba"/>
    <m/>
  </r>
  <r>
    <x v="216"/>
    <x v="208"/>
    <n v="2831"/>
    <x v="5"/>
    <x v="23"/>
    <s v="Apia"/>
    <s v="Apia"/>
    <n v="1188"/>
    <n v="862"/>
    <m/>
    <n v="0.70699999999999996"/>
    <m/>
    <s v="Samoa"/>
    <m/>
    <s v="WSM"/>
    <n v="685"/>
    <s v=".ws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m/>
    <m/>
    <n v="1"/>
    <s v="https://pt.wikipedia.org/wiki/Samoa"/>
    <m/>
  </r>
  <r>
    <x v="217"/>
    <x v="209"/>
    <n v="199"/>
    <x v="5"/>
    <x v="23"/>
    <s v="Pago pago"/>
    <s v="Pago pago"/>
    <m/>
    <m/>
    <m/>
    <m/>
    <m/>
    <s v="American Samoa"/>
    <m/>
    <s v="ASM"/>
    <n v="1"/>
    <s v=".as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s v="Estados Unidos"/>
    <s v="Território não incorporado"/>
    <n v="1"/>
    <n v="1"/>
    <m/>
    <m/>
    <m/>
    <m/>
    <m/>
    <s v="https://pt.wikipedia.org/wiki/Samoa_Americana"/>
    <m/>
  </r>
  <r>
    <x v="218"/>
    <x v="210"/>
    <n v="61"/>
    <x v="0"/>
    <x v="2"/>
    <s v="São Marinho"/>
    <s v="Dogana"/>
    <n v="2126"/>
    <n v="1638"/>
    <m/>
    <m/>
    <m/>
    <s v="San Marino"/>
    <m/>
    <s v="SMR"/>
    <n v="378"/>
    <s v=".sm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n v="1"/>
    <n v="1"/>
    <m/>
    <m/>
    <m/>
    <n v="1"/>
    <m/>
    <s v="https://pt.wikipedia.org/wiki/San_Marino"/>
    <m/>
  </r>
  <r>
    <x v="219"/>
    <x v="211"/>
    <n v="410"/>
    <x v="1"/>
    <x v="14"/>
    <s v="Jamestown"/>
    <s v="Jamestown"/>
    <m/>
    <m/>
    <m/>
    <m/>
    <m/>
    <s v="Saint Helena"/>
    <m/>
    <s v="SHN"/>
    <n v="290"/>
    <s v=".sh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Santa_Helena_(ilha)"/>
    <m/>
  </r>
  <r>
    <x v="220"/>
    <x v="212"/>
    <n v="539"/>
    <x v="3"/>
    <x v="6"/>
    <s v="Castries"/>
    <s v="Castries"/>
    <n v="2659"/>
    <n v="1922"/>
    <n v="51.2"/>
    <n v="0.745"/>
    <m/>
    <s v="Saint Lucia"/>
    <m/>
    <s v="LCA"/>
    <n v="1"/>
    <s v=".lc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n v="2"/>
    <m/>
    <n v="1"/>
    <n v="1"/>
    <s v="https://pt.wikipedia.org/wiki/Santa_L%C3%BAcia"/>
    <s v="CARICOM"/>
  </r>
  <r>
    <x v="221"/>
    <x v="213"/>
    <n v="21"/>
    <x v="3"/>
    <x v="6"/>
    <s v="Oranjestad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Países Baixos"/>
    <s v="país autônomo"/>
    <m/>
    <m/>
    <m/>
    <m/>
    <m/>
    <m/>
    <m/>
    <s v="https://pt.wikipedia.org/wiki/Santo_Eust%C3%A1quio_(Pa%C3%ADses_Baixos)"/>
    <m/>
  </r>
  <r>
    <x v="222"/>
    <x v="214"/>
    <n v="21"/>
    <x v="3"/>
    <x v="6"/>
    <s v="Gustávia"/>
    <m/>
    <m/>
    <m/>
    <m/>
    <m/>
    <m/>
    <m/>
    <m/>
    <s v="BLM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Coletividade de utramar"/>
    <m/>
    <m/>
    <m/>
    <m/>
    <m/>
    <m/>
    <m/>
    <s v="https://pt.wikipedia.org/wiki/S%C3%A3o_Bartolomeu_(coletividade)"/>
    <m/>
  </r>
  <r>
    <x v="223"/>
    <x v="215"/>
    <n v="261"/>
    <x v="3"/>
    <x v="6"/>
    <s v="Brasseferre"/>
    <s v="Brasseferre"/>
    <n v="1617"/>
    <n v="980"/>
    <m/>
    <n v="0.77700000000000002"/>
    <m/>
    <s v="Saint Kitts and Nevis"/>
    <m/>
    <s v="KNA"/>
    <n v="1"/>
    <s v=".kn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m/>
    <n v="1"/>
    <n v="1"/>
    <s v="https://pt.wikipedia.org/wiki/S%C3%A3o_Crist%C3%B3v%C3%A3o_e_Nevis"/>
    <s v="CARICOM"/>
  </r>
  <r>
    <x v="224"/>
    <x v="216"/>
    <n v="34"/>
    <x v="3"/>
    <x v="6"/>
    <s v="Philpsburg"/>
    <m/>
    <m/>
    <m/>
    <m/>
    <m/>
    <m/>
    <m/>
    <m/>
    <s v="MAF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Coletividade de utramar"/>
    <m/>
    <m/>
    <m/>
    <m/>
    <m/>
    <m/>
    <m/>
    <s v="https://pt.wikipedia.org/wiki/S%C3%A3o_Martinho_(Fran%C3%A7a)"/>
    <m/>
  </r>
  <r>
    <x v="225"/>
    <x v="217"/>
    <n v="53"/>
    <x v="3"/>
    <x v="6"/>
    <s v="Marigot"/>
    <m/>
    <m/>
    <m/>
    <m/>
    <m/>
    <m/>
    <m/>
    <m/>
    <s v="SXM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Países Baixos"/>
    <s v="país autônomo"/>
    <m/>
    <m/>
    <m/>
    <m/>
    <m/>
    <m/>
    <m/>
    <s v="https://pt.wikipedia.org/wiki/S%C3%A3o_Martinho_(Pa%C3%ADses_Baixos)"/>
    <m/>
  </r>
  <r>
    <x v="226"/>
    <x v="218"/>
    <n v="242"/>
    <x v="3"/>
    <x v="17"/>
    <s v="Saint Pierre"/>
    <m/>
    <m/>
    <m/>
    <m/>
    <m/>
    <m/>
    <s v="Saint Pierre and Miquelon"/>
    <m/>
    <s v="SPM"/>
    <n v="508"/>
    <s v=".pm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Departamento ultramarino"/>
    <n v="1"/>
    <n v="1"/>
    <m/>
    <m/>
    <m/>
    <m/>
    <m/>
    <s v="https://pt.wikipedia.org/wiki/Saint-Pierre_e_Miquelon"/>
    <m/>
  </r>
  <r>
    <x v="227"/>
    <x v="219"/>
    <n v="1001"/>
    <x v="1"/>
    <x v="14"/>
    <s v="São Tomé"/>
    <s v="Água Grande"/>
    <n v="726"/>
    <n v="423"/>
    <n v="50.8"/>
    <n v="0.60899999999999999"/>
    <m/>
    <s v="São Tomé and Príncipe"/>
    <m/>
    <s v="STP"/>
    <n v="239"/>
    <s v=".st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n v="1"/>
    <n v="1"/>
    <m/>
    <m/>
    <m/>
    <m/>
    <m/>
    <s v="https://pt.wikipedia.org/wiki/S%C3%A3o_Tom%C3%A9_e_Pr%C3%ADncipe"/>
    <m/>
  </r>
  <r>
    <x v="228"/>
    <x v="220"/>
    <n v="388"/>
    <x v="3"/>
    <x v="6"/>
    <s v="Kingstown"/>
    <s v="Kingstown"/>
    <n v="1322"/>
    <n v="811"/>
    <m/>
    <n v="0.72799999999999998"/>
    <m/>
    <s v="Saint Vincent and the Grenadines"/>
    <m/>
    <s v="VCT"/>
    <n v="1"/>
    <s v=".vc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m/>
    <m/>
    <m/>
    <n v="3"/>
    <s v="https://pt.wikipedia.org/wiki/S%C3%A3o_Vicente_e_Granadinas"/>
    <s v="CARICOM"/>
  </r>
  <r>
    <x v="229"/>
    <x v="221"/>
    <n v="455"/>
    <x v="1"/>
    <x v="19"/>
    <s v="Victoria"/>
    <s v="Victoria"/>
    <n v="2873"/>
    <n v="1583"/>
    <n v="46.8"/>
    <n v="0.80100000000000005"/>
    <m/>
    <s v="Seychelles"/>
    <m/>
    <s v="SYC"/>
    <n v="248"/>
    <s v=".sc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n v="1"/>
    <n v="1"/>
    <m/>
    <m/>
    <m/>
    <n v="2"/>
    <n v="2"/>
    <s v="https://pt.wikipedia.org/wiki/Seicheles"/>
    <s v="SADC"/>
  </r>
  <r>
    <x v="230"/>
    <x v="222"/>
    <n v="196722"/>
    <x v="1"/>
    <x v="14"/>
    <s v="Dakar"/>
    <s v="Dakar"/>
    <n v="47335"/>
    <n v="23498"/>
    <n v="39.200000000000003"/>
    <n v="0.51400000000000001"/>
    <s v="franco CFA"/>
    <s v="Senegal"/>
    <s v="Sénégal"/>
    <s v="SEN"/>
    <n v="221"/>
    <s v=".sn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m/>
    <m/>
    <m/>
    <m/>
    <n v="1"/>
    <n v="7"/>
    <m/>
    <s v="https://pt.wikipedia.org/wiki/Senegal"/>
    <s v="UEMOA"/>
  </r>
  <r>
    <x v="231"/>
    <x v="223"/>
    <n v="71740"/>
    <x v="1"/>
    <x v="14"/>
    <s v="Freetown"/>
    <s v="Freetown"/>
    <n v="12177"/>
    <n v="4082"/>
    <n v="34"/>
    <n v="0.438"/>
    <s v="leone"/>
    <s v="Sierra Leone"/>
    <s v="Serra Leoa"/>
    <s v="SLE"/>
    <n v="232"/>
    <s v=".sl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m/>
    <m/>
    <m/>
    <m/>
    <m/>
    <m/>
    <s v="https://pt.wikipedia.org/wiki/Serra_Leoa"/>
    <m/>
  </r>
  <r>
    <x v="232"/>
    <x v="224"/>
    <n v="88361"/>
    <x v="0"/>
    <x v="2"/>
    <s v="Belgrado"/>
    <s v="Belgrado"/>
    <n v="111622"/>
    <n v="50509"/>
    <n v="39.6"/>
    <n v="0.79900000000000004"/>
    <s v="dinar sérvio"/>
    <s v="Serbia"/>
    <s v="Srbija"/>
    <s v="SRB"/>
    <n v="381"/>
    <s v="rs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n v="1"/>
    <n v="15"/>
    <n v="4"/>
    <m/>
    <s v="https://pt.wikipedia.org/wiki/S%C3%A9rvia"/>
    <m/>
  </r>
  <r>
    <x v="233"/>
    <x v="225"/>
    <n v="618"/>
    <x v="2"/>
    <x v="15"/>
    <s v="Singapura"/>
    <s v="Singapura"/>
    <n v="554855"/>
    <n v="364139"/>
    <n v="42.5"/>
    <n v="0.93500000000000005"/>
    <s v="dólar de Singapura"/>
    <s v="Singapore"/>
    <s v="Singapura"/>
    <s v="SGP"/>
    <n v="65"/>
    <s v=".sg"/>
    <n v="1"/>
    <n v="1"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m/>
    <n v="1"/>
    <m/>
    <m/>
    <n v="5"/>
    <n v="1"/>
    <n v="2"/>
    <s v="https://pt.wikipedia.org/wiki/Singapura"/>
    <s v="ASEAN"/>
  </r>
  <r>
    <x v="234"/>
    <x v="226"/>
    <n v="185180"/>
    <x v="2"/>
    <x v="8"/>
    <s v="Damasco"/>
    <s v="Alepo"/>
    <n v="136377"/>
    <n v="77460"/>
    <n v="35.799999999999997"/>
    <n v="0.54900000000000004"/>
    <s v="libra síria"/>
    <s v="Syria"/>
    <s v="sūriyā"/>
    <s v="SYR"/>
    <n v="963"/>
    <s v=".sy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m/>
    <m/>
    <m/>
    <m/>
    <n v="3"/>
    <n v="6"/>
    <n v="4"/>
    <s v="https://pt.wikipedia.org/wiki/S%C3%ADria"/>
    <m/>
  </r>
  <r>
    <x v="235"/>
    <x v="227"/>
    <n v="637657"/>
    <x v="1"/>
    <x v="19"/>
    <s v="Mogadíscio"/>
    <s v="Mogadíscio"/>
    <n v="19568"/>
    <n v="4721"/>
    <m/>
    <m/>
    <s v="xelim somali"/>
    <s v="Somalia"/>
    <s v="Soomaaliya"/>
    <s v="SOM"/>
    <n v="252"/>
    <s v=".so"/>
    <m/>
    <m/>
    <m/>
    <m/>
    <m/>
    <m/>
    <m/>
    <m/>
    <n v="1"/>
    <m/>
    <m/>
    <m/>
    <n v="1"/>
    <m/>
    <m/>
    <n v="1"/>
    <m/>
    <m/>
    <m/>
    <m/>
    <m/>
    <m/>
    <n v="1"/>
    <m/>
    <m/>
    <m/>
    <m/>
    <m/>
    <m/>
    <m/>
    <m/>
    <m/>
    <m/>
    <m/>
    <m/>
    <m/>
    <m/>
    <m/>
    <m/>
    <m/>
    <s v="https://pt.wikipedia.org/wiki/Som%C3%A1lia"/>
    <s v="IGAD"/>
  </r>
  <r>
    <x v="236"/>
    <x v="228"/>
    <n v="137600"/>
    <x v="1"/>
    <x v="19"/>
    <s v="Hargeisa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Somália"/>
    <s v="Em disputa separatista"/>
    <m/>
    <m/>
    <m/>
    <m/>
    <m/>
    <m/>
    <m/>
    <s v="https://pt.wikipedia.org/wiki/Somalil%C3%A2ndia"/>
    <m/>
  </r>
  <r>
    <x v="237"/>
    <x v="229"/>
    <n v="65610"/>
    <x v="2"/>
    <x v="11"/>
    <s v="Kotte"/>
    <s v="Colombo"/>
    <n v="292311"/>
    <n v="88901"/>
    <n v="40.299999999999997"/>
    <n v="0.78"/>
    <s v="rúpia ceilandesa"/>
    <s v="Sri Lanka"/>
    <s v="Śrī Laṃkāva"/>
    <s v="LKA"/>
    <n v="94"/>
    <s v=".lk"/>
    <m/>
    <m/>
    <m/>
    <m/>
    <m/>
    <m/>
    <m/>
    <m/>
    <n v="1"/>
    <n v="1"/>
    <m/>
    <m/>
    <n v="1"/>
    <m/>
    <m/>
    <m/>
    <m/>
    <m/>
    <m/>
    <m/>
    <m/>
    <n v="1"/>
    <n v="1"/>
    <m/>
    <m/>
    <n v="1"/>
    <m/>
    <m/>
    <m/>
    <m/>
    <m/>
    <m/>
    <m/>
    <m/>
    <m/>
    <m/>
    <m/>
    <n v="2"/>
    <n v="8"/>
    <n v="1"/>
    <s v="https://pt.wikipedia.org/wiki/Sri_Lanka"/>
    <s v="SAARC"/>
  </r>
  <r>
    <x v="238"/>
    <x v="230"/>
    <n v="17364"/>
    <x v="1"/>
    <x v="4"/>
    <s v="Mbabane"/>
    <s v="Manzini"/>
    <n v="11496"/>
    <n v="4711"/>
    <n v="51.5"/>
    <n v="0.60799999999999998"/>
    <s v="lilangeni suazi"/>
    <s v="Swaziland"/>
    <s v="Umbuso weSwatini"/>
    <s v="SWZ"/>
    <n v="268"/>
    <s v=".sz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m/>
    <m/>
    <m/>
    <s v="https://pt.wikipedia.org/wiki/Suazil%C3%A2ndia"/>
    <s v="SADC"/>
  </r>
  <r>
    <x v="239"/>
    <x v="231"/>
    <n v="1886068"/>
    <x v="1"/>
    <x v="1"/>
    <s v="Cartum"/>
    <s v="Omdurman"/>
    <n v="198356"/>
    <n v="34282"/>
    <n v="35.299999999999997"/>
    <n v="0.50700000000000001"/>
    <s v="dinar sudanês"/>
    <s v="Sudan"/>
    <s v="As-Sudan"/>
    <s v="SDN"/>
    <n v="249"/>
    <s v=".sd"/>
    <m/>
    <m/>
    <m/>
    <m/>
    <m/>
    <m/>
    <m/>
    <m/>
    <n v="1"/>
    <m/>
    <m/>
    <m/>
    <n v="1"/>
    <m/>
    <m/>
    <n v="1"/>
    <m/>
    <m/>
    <m/>
    <m/>
    <m/>
    <m/>
    <n v="1"/>
    <m/>
    <m/>
    <m/>
    <m/>
    <m/>
    <m/>
    <m/>
    <m/>
    <m/>
    <m/>
    <m/>
    <m/>
    <m/>
    <m/>
    <n v="1"/>
    <n v="2"/>
    <m/>
    <s v="https://pt.wikipedia.org/wiki/Sud%C3%A3o"/>
    <s v="IGAD"/>
  </r>
  <r>
    <x v="240"/>
    <x v="232"/>
    <n v="644329"/>
    <x v="1"/>
    <x v="1"/>
    <s v="Juba"/>
    <s v="Juba"/>
    <n v="18435"/>
    <n v="4583"/>
    <n v="45.5"/>
    <n v="0.41299999999999998"/>
    <s v="libra sul sudanesa"/>
    <s v="South Sudan"/>
    <s v="South Sudan"/>
    <s v="SSD"/>
    <n v="211"/>
    <s v=".ss"/>
    <m/>
    <m/>
    <m/>
    <m/>
    <m/>
    <m/>
    <m/>
    <m/>
    <m/>
    <m/>
    <m/>
    <m/>
    <n v="1"/>
    <m/>
    <m/>
    <n v="1"/>
    <m/>
    <m/>
    <m/>
    <m/>
    <m/>
    <m/>
    <n v="1"/>
    <m/>
    <m/>
    <m/>
    <m/>
    <m/>
    <m/>
    <m/>
    <m/>
    <m/>
    <m/>
    <m/>
    <m/>
    <m/>
    <m/>
    <m/>
    <m/>
    <m/>
    <s v="https://pt.wikipedia.org/wiki/Sud%C3%A3o_do_Sul"/>
    <s v="IGAD"/>
  </r>
  <r>
    <x v="241"/>
    <x v="233"/>
    <n v="450295"/>
    <x v="0"/>
    <x v="20"/>
    <s v="Estocolmo"/>
    <s v="Estocolmo"/>
    <n v="546530"/>
    <n v="556073"/>
    <n v="25"/>
    <n v="0.93700000000000006"/>
    <s v="coroa sueca"/>
    <s v="Sweden"/>
    <s v="Sverige"/>
    <s v="SWE"/>
    <n v="46"/>
    <s v=".se"/>
    <m/>
    <m/>
    <m/>
    <m/>
    <m/>
    <m/>
    <m/>
    <m/>
    <n v="1"/>
    <m/>
    <m/>
    <m/>
    <n v="1"/>
    <m/>
    <m/>
    <m/>
    <m/>
    <m/>
    <m/>
    <n v="1"/>
    <m/>
    <n v="1"/>
    <n v="1"/>
    <m/>
    <m/>
    <m/>
    <m/>
    <n v="1"/>
    <m/>
    <m/>
    <m/>
    <m/>
    <m/>
    <m/>
    <m/>
    <m/>
    <n v="31"/>
    <n v="494"/>
    <n v="15"/>
    <n v="5"/>
    <s v="https://pt.wikipedia.org/wiki/Su%C3%A9cia"/>
    <s v="UE"/>
  </r>
  <r>
    <x v="242"/>
    <x v="234"/>
    <n v="41285"/>
    <x v="0"/>
    <x v="12"/>
    <s v="Berna"/>
    <s v="Zurique"/>
    <n v="541346"/>
    <n v="705546"/>
    <n v="33.700000000000003"/>
    <n v="0.94599999999999995"/>
    <s v="franco suíço"/>
    <s v="Switzerland"/>
    <s v="Schwiiz"/>
    <s v="CHE"/>
    <n v="41"/>
    <s v=".ch"/>
    <m/>
    <m/>
    <m/>
    <m/>
    <m/>
    <m/>
    <m/>
    <m/>
    <n v="1"/>
    <m/>
    <n v="1"/>
    <m/>
    <n v="1"/>
    <m/>
    <m/>
    <m/>
    <m/>
    <m/>
    <m/>
    <n v="1"/>
    <m/>
    <n v="1"/>
    <n v="1"/>
    <m/>
    <m/>
    <m/>
    <m/>
    <m/>
    <m/>
    <m/>
    <m/>
    <m/>
    <m/>
    <m/>
    <m/>
    <m/>
    <n v="28"/>
    <n v="192"/>
    <n v="11"/>
    <n v="13"/>
    <s v="https://pt.wikipedia.org/wiki/Su%C3%AD%C3%A7a"/>
    <s v="EFTA"/>
  </r>
  <r>
    <x v="243"/>
    <x v="235"/>
    <n v="163820"/>
    <x v="3"/>
    <x v="9"/>
    <s v="Paramaribo"/>
    <s v="Paramaribo"/>
    <n v="8822"/>
    <n v="3427"/>
    <n v="52.9"/>
    <n v="0.72399999999999998"/>
    <s v="dólar do suriname"/>
    <s v="Suriname"/>
    <s v="Suriname"/>
    <s v="SUR"/>
    <n v="597"/>
    <s v=".sr"/>
    <m/>
    <m/>
    <m/>
    <m/>
    <m/>
    <n v="1"/>
    <m/>
    <m/>
    <n v="1"/>
    <m/>
    <m/>
    <m/>
    <n v="1"/>
    <m/>
    <m/>
    <m/>
    <m/>
    <m/>
    <m/>
    <m/>
    <n v="1"/>
    <n v="1"/>
    <n v="1"/>
    <m/>
    <m/>
    <m/>
    <m/>
    <m/>
    <m/>
    <m/>
    <m/>
    <m/>
    <m/>
    <m/>
    <m/>
    <m/>
    <m/>
    <n v="2"/>
    <n v="2"/>
    <m/>
    <s v="https://pt.wikipedia.org/wiki/Suriname"/>
    <s v="CARICOM"/>
  </r>
  <r>
    <x v="244"/>
    <x v="236"/>
    <n v="513120"/>
    <x v="2"/>
    <x v="15"/>
    <s v="Bangcoc"/>
    <s v="Bangcoc"/>
    <n v="1310573"/>
    <n v="504928"/>
    <n v="40"/>
    <n v="0.76500000000000001"/>
    <s v="baht tailandês"/>
    <s v="Thailand"/>
    <s v="Thai"/>
    <s v="THA"/>
    <n v="66"/>
    <s v=".th"/>
    <n v="1"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m/>
    <n v="33"/>
    <n v="5"/>
    <n v="6"/>
    <s v="https://pt.wikipedia.org/wiki/Tail%C3%A2ndia"/>
    <s v="ASEAN"/>
  </r>
  <r>
    <x v="245"/>
    <x v="237"/>
    <n v="36179"/>
    <x v="2"/>
    <x v="18"/>
    <s v="Taipé"/>
    <s v="Nova Taipé"/>
    <n v="1234862"/>
    <n v="589906"/>
    <m/>
    <m/>
    <s v="novo dólar taiwanês"/>
    <s v="Taiwan"/>
    <s v="Táiwān"/>
    <s v="TWN"/>
    <n v="886"/>
    <s v=".tw"/>
    <n v="1"/>
    <m/>
    <m/>
    <m/>
    <m/>
    <m/>
    <m/>
    <m/>
    <n v="1"/>
    <m/>
    <m/>
    <m/>
    <n v="1"/>
    <m/>
    <m/>
    <m/>
    <m/>
    <m/>
    <m/>
    <m/>
    <m/>
    <n v="1"/>
    <m/>
    <m/>
    <m/>
    <m/>
    <m/>
    <m/>
    <m/>
    <m/>
    <m/>
    <m/>
    <m/>
    <m/>
    <n v="1"/>
    <m/>
    <n v="1"/>
    <n v="24"/>
    <m/>
    <m/>
    <s v="https://pt.wikipedia.org/wiki/Taiwan"/>
    <m/>
  </r>
  <r>
    <x v="246"/>
    <x v="238"/>
    <n v="143100"/>
    <x v="2"/>
    <x v="3"/>
    <s v="Duchambe"/>
    <s v="Duchambe"/>
    <n v="30188"/>
    <n v="7520"/>
    <n v="34"/>
    <n v="0.624"/>
    <s v="somoni"/>
    <s v="Tajikistan"/>
    <s v="Çumhuriji "/>
    <s v="TJK"/>
    <n v="992"/>
    <s v=".tj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m/>
    <m/>
    <n v="4"/>
    <n v="2"/>
    <m/>
    <s v="https://pt.wikipedia.org/wiki/Tajiquist%C3%A3o"/>
    <s v="CEI"/>
  </r>
  <r>
    <x v="247"/>
    <x v="239"/>
    <n v="945087"/>
    <x v="1"/>
    <x v="19"/>
    <s v="Dodoma"/>
    <s v="Dar es Salaam"/>
    <n v="176465"/>
    <n v="56852"/>
    <n v="37.6"/>
    <n v="0.52800000000000002"/>
    <s v="xelim tanzaniano"/>
    <s v="Tanzania"/>
    <s v="Tanzania"/>
    <s v="TZA"/>
    <n v="255"/>
    <s v=".tz"/>
    <m/>
    <m/>
    <m/>
    <m/>
    <n v="1"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2"/>
    <n v="7"/>
    <n v="3"/>
    <s v="https://pt.wikipedia.org/wiki/Tanz%C3%A2nia"/>
    <s v="CAO"/>
  </r>
  <r>
    <x v="248"/>
    <x v="10"/>
    <n v="60"/>
    <x v="2"/>
    <x v="11"/>
    <s v="Diego Garcia"/>
    <s v="Diego Garcia"/>
    <m/>
    <m/>
    <m/>
    <m/>
    <m/>
    <s v="British Indian Ocean Territory"/>
    <m/>
    <s v="IOT"/>
    <n v="246"/>
    <s v=".io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Reino Unido"/>
    <s v="Território ultramarino"/>
    <n v="1"/>
    <n v="1"/>
    <m/>
    <m/>
    <m/>
    <m/>
    <m/>
    <s v="https://pt.wikipedia.org/wiki/Territ%C3%B3rio_Brit%C3%A2nico_do_Oceano_%C3%8Dndico"/>
    <m/>
  </r>
  <r>
    <x v="249"/>
    <x v="10"/>
    <n v="439"/>
    <x v="2"/>
    <x v="11"/>
    <m/>
    <m/>
    <m/>
    <m/>
    <m/>
    <m/>
    <m/>
    <s v="French Southern and Antarctic Lands"/>
    <m/>
    <s v="ATF"/>
    <m/>
    <s v=".tf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Território ultramarino"/>
    <n v="1"/>
    <n v="1"/>
    <m/>
    <m/>
    <m/>
    <m/>
    <m/>
    <s v="https://pt.wikipedia.org/wiki/Terras_Austrais_e_Ant%C3%A1rticas_Francesas"/>
    <m/>
  </r>
  <r>
    <x v="250"/>
    <x v="240"/>
    <n v="14874"/>
    <x v="2"/>
    <x v="15"/>
    <s v="Dili"/>
    <s v="Dili"/>
    <n v="6470"/>
    <n v="2746"/>
    <n v="28.7"/>
    <m/>
    <m/>
    <s v="Timor-Leste"/>
    <m/>
    <s v="TLS"/>
    <n v="670"/>
    <s v=".tl"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m/>
    <n v="1"/>
    <m/>
    <n v="1"/>
    <n v="2"/>
    <m/>
    <m/>
    <m/>
    <s v="https://pt.wikipedia.org/wiki/Timor-Leste"/>
    <m/>
  </r>
  <r>
    <x v="251"/>
    <x v="241"/>
    <n v="56785"/>
    <x v="1"/>
    <x v="14"/>
    <s v="Lomé"/>
    <s v="Lomé"/>
    <n v="13886"/>
    <n v="5358"/>
    <n v="34.4"/>
    <n v="0.51300000000000001"/>
    <s v="franco CFA"/>
    <s v="Togo"/>
    <s v="République Togolaise"/>
    <s v="TGO"/>
    <n v="228"/>
    <s v=".tg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n v="1"/>
    <m/>
    <m/>
    <m/>
    <m/>
    <n v="1"/>
    <m/>
    <m/>
    <m/>
    <n v="1"/>
    <n v="1"/>
    <m/>
    <s v="https://pt.wikipedia.org/wiki/Togo"/>
    <s v="UEMOA"/>
  </r>
  <r>
    <x v="252"/>
    <x v="242"/>
    <n v="12"/>
    <x v="5"/>
    <x v="23"/>
    <s v="Nakunonu"/>
    <m/>
    <m/>
    <m/>
    <m/>
    <m/>
    <m/>
    <s v="Tokelau"/>
    <m/>
    <s v="TKL"/>
    <n v="690"/>
    <s v=".tk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Nova Zelândia"/>
    <s v="Território livre associado"/>
    <n v="1"/>
    <n v="1"/>
    <m/>
    <m/>
    <m/>
    <m/>
    <m/>
    <s v="https://pt.wikipedia.org/wiki/Tokelau"/>
    <m/>
  </r>
  <r>
    <x v="253"/>
    <x v="243"/>
    <n v="747"/>
    <x v="5"/>
    <x v="23"/>
    <s v="Nuku'alofa"/>
    <s v="Nuku'alofa"/>
    <n v="620"/>
    <n v="488"/>
    <m/>
    <n v="0.71699999999999997"/>
    <m/>
    <s v="Tonga"/>
    <m/>
    <s v="TON"/>
    <n v="676"/>
    <s v=".to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n v="1"/>
    <m/>
    <n v="1"/>
    <s v="https://pt.wikipedia.org/wiki/Tonga"/>
    <m/>
  </r>
  <r>
    <x v="254"/>
    <x v="244"/>
    <n v="4163"/>
    <x v="0"/>
    <x v="0"/>
    <s v="Tiraspol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Moldávia"/>
    <s v="Em disputa separatista"/>
    <m/>
    <m/>
    <m/>
    <m/>
    <m/>
    <m/>
    <m/>
    <s v="https://pt.wikipedia.org/wiki/Transn%C3%ADstria"/>
    <m/>
  </r>
  <r>
    <x v="255"/>
    <x v="245"/>
    <n v="5130"/>
    <x v="3"/>
    <x v="6"/>
    <s v="Port of Spain"/>
    <s v="Chaguanas"/>
    <n v="44100"/>
    <n v="22525"/>
    <n v="40.299999999999997"/>
    <n v="0.79900000000000004"/>
    <m/>
    <s v="Trinidad and Tobago"/>
    <m/>
    <s v="TTO"/>
    <n v="1"/>
    <s v=".tt"/>
    <m/>
    <m/>
    <m/>
    <m/>
    <m/>
    <n v="1"/>
    <m/>
    <m/>
    <n v="1"/>
    <n v="1"/>
    <m/>
    <m/>
    <n v="1"/>
    <m/>
    <m/>
    <m/>
    <m/>
    <m/>
    <m/>
    <m/>
    <n v="1"/>
    <n v="1"/>
    <n v="1"/>
    <m/>
    <m/>
    <m/>
    <m/>
    <m/>
    <m/>
    <m/>
    <m/>
    <m/>
    <m/>
    <n v="1"/>
    <n v="1"/>
    <m/>
    <n v="1"/>
    <n v="19"/>
    <m/>
    <m/>
    <s v="https://pt.wikipedia.org/wiki/Trinidad_e_Tobago"/>
    <s v="CARICOM"/>
  </r>
  <r>
    <x v="256"/>
    <x v="246"/>
    <n v="163610"/>
    <x v="1"/>
    <x v="1"/>
    <s v="Túnis"/>
    <s v="Túnis"/>
    <n v="141816"/>
    <n v="39895"/>
    <n v="41.4"/>
    <n v="0.73899999999999999"/>
    <s v="dinar tunisiano"/>
    <s v="Tunisia"/>
    <s v="Tūnis"/>
    <s v="TUN"/>
    <n v="216"/>
    <s v=".tn"/>
    <m/>
    <m/>
    <m/>
    <m/>
    <m/>
    <m/>
    <m/>
    <m/>
    <n v="1"/>
    <m/>
    <m/>
    <m/>
    <n v="1"/>
    <m/>
    <m/>
    <m/>
    <m/>
    <m/>
    <m/>
    <m/>
    <m/>
    <n v="1"/>
    <n v="1"/>
    <m/>
    <m/>
    <m/>
    <m/>
    <m/>
    <m/>
    <n v="1"/>
    <m/>
    <m/>
    <m/>
    <m/>
    <m/>
    <m/>
    <n v="1"/>
    <n v="13"/>
    <n v="8"/>
    <n v="1"/>
    <s v="https://pt.wikipedia.org/wiki/Tun%C3%ADsia"/>
    <s v="UMA"/>
  </r>
  <r>
    <x v="257"/>
    <x v="247"/>
    <n v="488100"/>
    <x v="2"/>
    <x v="3"/>
    <s v="Asgabate"/>
    <s v="Asgabate"/>
    <n v="112393"/>
    <n v="40761"/>
    <n v="40.799999999999997"/>
    <n v="0.71"/>
    <s v="manate turcomeno"/>
    <s v="Turkmenistan"/>
    <s v="Türkmenistan"/>
    <s v="TKM"/>
    <n v="993"/>
    <s v=".tm"/>
    <m/>
    <m/>
    <m/>
    <m/>
    <m/>
    <m/>
    <n v="1"/>
    <m/>
    <n v="1"/>
    <m/>
    <m/>
    <n v="1"/>
    <n v="1"/>
    <m/>
    <m/>
    <m/>
    <m/>
    <m/>
    <m/>
    <m/>
    <m/>
    <m/>
    <n v="1"/>
    <m/>
    <m/>
    <m/>
    <m/>
    <m/>
    <m/>
    <m/>
    <m/>
    <m/>
    <m/>
    <m/>
    <m/>
    <m/>
    <m/>
    <m/>
    <n v="3"/>
    <m/>
    <s v="https://pt.wikipedia.org/wiki/Turquemenist%C3%A3o"/>
    <s v="CEI"/>
  </r>
  <r>
    <x v="258"/>
    <x v="248"/>
    <n v="783562"/>
    <x v="2"/>
    <x v="8"/>
    <s v="Ancara"/>
    <s v="Istambul"/>
    <n v="2320641"/>
    <n v="771274"/>
    <n v="41.9"/>
    <n v="0.80600000000000005"/>
    <s v="lira turca"/>
    <s v="Turkey"/>
    <s v="Türkiye"/>
    <s v="TUR"/>
    <n v="90"/>
    <s v=".tr"/>
    <m/>
    <m/>
    <m/>
    <m/>
    <m/>
    <m/>
    <m/>
    <m/>
    <n v="1"/>
    <m/>
    <m/>
    <m/>
    <n v="1"/>
    <n v="1"/>
    <m/>
    <m/>
    <m/>
    <m/>
    <m/>
    <n v="1"/>
    <m/>
    <n v="1"/>
    <n v="1"/>
    <m/>
    <n v="1"/>
    <m/>
    <m/>
    <m/>
    <m/>
    <m/>
    <m/>
    <m/>
    <m/>
    <m/>
    <m/>
    <n v="1"/>
    <n v="3"/>
    <n v="91"/>
    <n v="15"/>
    <n v="8"/>
    <s v="https://pt.wikipedia.org/wiki/Turquia"/>
    <m/>
  </r>
  <r>
    <x v="259"/>
    <x v="249"/>
    <n v="26"/>
    <x v="5"/>
    <x v="23"/>
    <s v="Funafuti"/>
    <s v="Alapi"/>
    <n v="44"/>
    <n v="42"/>
    <m/>
    <m/>
    <m/>
    <s v="Tuvalu"/>
    <m/>
    <s v="TUV"/>
    <n v="688"/>
    <s v=".tv"/>
    <m/>
    <m/>
    <m/>
    <m/>
    <m/>
    <m/>
    <m/>
    <m/>
    <m/>
    <n v="1"/>
    <m/>
    <m/>
    <n v="0"/>
    <m/>
    <m/>
    <m/>
    <m/>
    <m/>
    <m/>
    <m/>
    <m/>
    <m/>
    <n v="1"/>
    <m/>
    <m/>
    <m/>
    <m/>
    <m/>
    <m/>
    <m/>
    <m/>
    <m/>
    <m/>
    <n v="1"/>
    <n v="1"/>
    <m/>
    <m/>
    <m/>
    <m/>
    <m/>
    <s v="https://pt.wikipedia.org/wiki/Tuvalu"/>
    <m/>
  </r>
  <r>
    <x v="260"/>
    <x v="250"/>
    <n v="576604"/>
    <x v="0"/>
    <x v="0"/>
    <s v="Kiev"/>
    <s v="Kiev"/>
    <n v="389198"/>
    <n v="130857"/>
    <n v="26.4"/>
    <n v="0.75"/>
    <s v="grivnia"/>
    <s v="Ukraine"/>
    <s v="Ukrayina"/>
    <s v="UKR"/>
    <n v="380"/>
    <s v=".ua"/>
    <m/>
    <m/>
    <m/>
    <m/>
    <m/>
    <m/>
    <n v="1"/>
    <m/>
    <n v="1"/>
    <m/>
    <m/>
    <n v="1"/>
    <n v="1"/>
    <m/>
    <m/>
    <m/>
    <m/>
    <m/>
    <m/>
    <m/>
    <m/>
    <n v="1"/>
    <n v="1"/>
    <m/>
    <m/>
    <m/>
    <m/>
    <m/>
    <m/>
    <m/>
    <m/>
    <m/>
    <m/>
    <m/>
    <m/>
    <m/>
    <n v="5"/>
    <n v="121"/>
    <n v="7"/>
    <m/>
    <s v="https://pt.wikipedia.org/wiki/Ucr%C3%A2nia"/>
    <s v="CEI"/>
  </r>
  <r>
    <x v="261"/>
    <x v="251"/>
    <n v="241038"/>
    <x v="1"/>
    <x v="19"/>
    <s v="Kampala"/>
    <s v="Kampala"/>
    <n v="95434"/>
    <n v="28116"/>
    <n v="42.8"/>
    <n v="0.52800000000000002"/>
    <s v="xelim de Uganda"/>
    <s v="Uganda"/>
    <s v="Uganda"/>
    <s v="UGA"/>
    <n v="256"/>
    <s v=".ug"/>
    <m/>
    <m/>
    <m/>
    <m/>
    <n v="1"/>
    <m/>
    <m/>
    <m/>
    <n v="1"/>
    <n v="1"/>
    <m/>
    <m/>
    <n v="1"/>
    <m/>
    <m/>
    <n v="1"/>
    <m/>
    <m/>
    <m/>
    <m/>
    <m/>
    <n v="1"/>
    <n v="1"/>
    <m/>
    <m/>
    <m/>
    <m/>
    <m/>
    <m/>
    <m/>
    <m/>
    <m/>
    <m/>
    <m/>
    <m/>
    <m/>
    <m/>
    <n v="7"/>
    <n v="3"/>
    <n v="2"/>
    <s v="https://pt.wikipedia.org/wiki/Uganda"/>
    <s v="CAO"/>
  </r>
  <r>
    <x v="262"/>
    <x v="252"/>
    <n v="176215"/>
    <x v="3"/>
    <x v="9"/>
    <s v="Montevideu"/>
    <s v="Montevideu"/>
    <n v="82641"/>
    <n v="59651"/>
    <n v="39.5"/>
    <n v="0.80800000000000005"/>
    <s v="peso uruguaio"/>
    <s v="Uruguay"/>
    <s v="Uruguay"/>
    <s v="URY"/>
    <n v="598"/>
    <s v=".uy"/>
    <m/>
    <m/>
    <m/>
    <m/>
    <m/>
    <m/>
    <m/>
    <m/>
    <n v="1"/>
    <m/>
    <m/>
    <m/>
    <n v="1"/>
    <m/>
    <m/>
    <m/>
    <m/>
    <n v="1"/>
    <m/>
    <m/>
    <n v="1"/>
    <n v="1"/>
    <n v="1"/>
    <m/>
    <m/>
    <m/>
    <m/>
    <m/>
    <m/>
    <m/>
    <m/>
    <m/>
    <m/>
    <m/>
    <m/>
    <m/>
    <m/>
    <n v="10"/>
    <n v="1"/>
    <n v="1"/>
    <s v="https://pt.wikipedia.org/wiki/Uruguai"/>
    <s v="Mercosul"/>
  </r>
  <r>
    <x v="263"/>
    <x v="253"/>
    <n v="447400"/>
    <x v="2"/>
    <x v="3"/>
    <s v="Tashkent"/>
    <s v="Tashkent"/>
    <n v="238997"/>
    <n v="50485"/>
    <n v="36.700000000000003"/>
    <n v="0.71"/>
    <s v="som uzbeque"/>
    <s v="Uzbekistan"/>
    <s v="Oʻzbekiston"/>
    <s v="UZB"/>
    <n v="998"/>
    <s v=".uz"/>
    <m/>
    <m/>
    <m/>
    <m/>
    <m/>
    <m/>
    <n v="1"/>
    <m/>
    <n v="1"/>
    <m/>
    <m/>
    <n v="1"/>
    <n v="1"/>
    <m/>
    <m/>
    <m/>
    <m/>
    <m/>
    <m/>
    <m/>
    <m/>
    <m/>
    <n v="1"/>
    <m/>
    <m/>
    <m/>
    <m/>
    <m/>
    <m/>
    <m/>
    <m/>
    <m/>
    <m/>
    <m/>
    <m/>
    <m/>
    <m/>
    <n v="31"/>
    <n v="4"/>
    <n v="2"/>
    <s v="https://pt.wikipedia.org/wiki/Uzbequist%C3%A3o"/>
    <s v="CEI"/>
  </r>
  <r>
    <x v="264"/>
    <x v="254"/>
    <n v="12189"/>
    <x v="5"/>
    <x v="21"/>
    <s v="Port Vila"/>
    <s v="Port Vila"/>
    <n v="817"/>
    <n v="928"/>
    <m/>
    <n v="0.59699999999999998"/>
    <m/>
    <s v="Vanuatu"/>
    <m/>
    <s v="VUT"/>
    <n v="678"/>
    <s v=".vu"/>
    <m/>
    <m/>
    <m/>
    <m/>
    <m/>
    <m/>
    <m/>
    <m/>
    <n v="1"/>
    <n v="1"/>
    <m/>
    <m/>
    <n v="1"/>
    <m/>
    <m/>
    <m/>
    <m/>
    <m/>
    <m/>
    <m/>
    <m/>
    <n v="1"/>
    <n v="1"/>
    <m/>
    <m/>
    <m/>
    <m/>
    <m/>
    <m/>
    <m/>
    <m/>
    <m/>
    <m/>
    <n v="1"/>
    <n v="1"/>
    <m/>
    <m/>
    <m/>
    <n v="1"/>
    <m/>
    <s v="https://pt.wikipedia.org/wiki/Vanuatu"/>
    <m/>
  </r>
  <r>
    <x v="265"/>
    <x v="255"/>
    <n v="0.44"/>
    <x v="0"/>
    <x v="2"/>
    <s v="Vaticano"/>
    <s v="Vaticano"/>
    <m/>
    <m/>
    <m/>
    <m/>
    <s v="euro"/>
    <s v="Vatican city"/>
    <s v="Status Civitatis Vaticanæ"/>
    <s v="VAT"/>
    <n v="379"/>
    <s v=".va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n v="1"/>
    <m/>
    <m/>
    <m/>
    <m/>
    <n v="2"/>
    <m/>
    <s v="https://pt.wikipedia.org/wiki/Vaticano"/>
    <m/>
  </r>
  <r>
    <x v="266"/>
    <x v="256"/>
    <n v="912050"/>
    <x v="3"/>
    <x v="9"/>
    <s v="Caracas"/>
    <s v="Caracas"/>
    <n v="330984"/>
    <n v="98437"/>
    <n v="44.8"/>
    <n v="0.72599999999999998"/>
    <s v="bolivar venezuelano"/>
    <s v="Venezuela"/>
    <s v="Venezuela"/>
    <s v="VEN"/>
    <n v="58"/>
    <s v=".ve"/>
    <m/>
    <m/>
    <m/>
    <m/>
    <m/>
    <m/>
    <m/>
    <m/>
    <n v="1"/>
    <m/>
    <m/>
    <m/>
    <n v="1"/>
    <m/>
    <m/>
    <m/>
    <m/>
    <n v="1"/>
    <m/>
    <m/>
    <n v="1"/>
    <n v="1"/>
    <n v="1"/>
    <n v="1"/>
    <m/>
    <m/>
    <m/>
    <m/>
    <m/>
    <m/>
    <m/>
    <m/>
    <m/>
    <m/>
    <m/>
    <m/>
    <n v="1"/>
    <n v="15"/>
    <n v="3"/>
    <n v="1"/>
    <s v="https://pt.wikipedia.org/wiki/Venezuela"/>
    <s v="Mercosul"/>
  </r>
  <r>
    <x v="267"/>
    <x v="257"/>
    <n v="331212"/>
    <x v="2"/>
    <x v="15"/>
    <s v="Hanói"/>
    <s v="Cidade de Ho Chi Minh"/>
    <n v="705774"/>
    <n v="241272"/>
    <n v="35.299999999999997"/>
    <n v="0.66600000000000004"/>
    <s v="dong"/>
    <s v="Vietnam"/>
    <s v="Việt Nam"/>
    <s v="VNM"/>
    <n v="84"/>
    <s v=".vn"/>
    <n v="1"/>
    <n v="1"/>
    <m/>
    <m/>
    <m/>
    <m/>
    <m/>
    <m/>
    <n v="1"/>
    <m/>
    <m/>
    <m/>
    <n v="1"/>
    <m/>
    <m/>
    <m/>
    <m/>
    <m/>
    <m/>
    <m/>
    <m/>
    <n v="1"/>
    <n v="1"/>
    <m/>
    <m/>
    <m/>
    <m/>
    <m/>
    <m/>
    <m/>
    <m/>
    <m/>
    <m/>
    <m/>
    <m/>
    <m/>
    <n v="1"/>
    <n v="4"/>
    <n v="8"/>
    <n v="6"/>
    <s v="https://pt.wikipedia.org/wiki/Vietn%C3%A3"/>
    <s v="ASEAN"/>
  </r>
  <r>
    <x v="268"/>
    <x v="258"/>
    <n v="274"/>
    <x v="5"/>
    <x v="23"/>
    <s v="Mata Utu"/>
    <s v="Mata Utu"/>
    <m/>
    <m/>
    <m/>
    <m/>
    <m/>
    <s v="Wallis and Futuna"/>
    <m/>
    <s v="WLF"/>
    <n v="681"/>
    <s v=".wf"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França"/>
    <s v="Coletividade de utramar"/>
    <n v="1"/>
    <n v="1"/>
    <m/>
    <m/>
    <m/>
    <m/>
    <m/>
    <s v="https://pt.wikipedia.org/wiki/Wallis_e_Futuna"/>
    <m/>
  </r>
  <r>
    <x v="269"/>
    <x v="259"/>
    <n v="752612"/>
    <x v="1"/>
    <x v="4"/>
    <s v="Lusaka"/>
    <s v="Lusaka"/>
    <n v="73299"/>
    <n v="26720"/>
    <n v="57.1"/>
    <n v="0.59099999999999997"/>
    <s v="kwacha zambiana"/>
    <s v="Zambia"/>
    <s v="Zambia"/>
    <s v="ZMB"/>
    <n v="260"/>
    <s v=".zm"/>
    <m/>
    <m/>
    <m/>
    <m/>
    <m/>
    <m/>
    <m/>
    <m/>
    <n v="1"/>
    <n v="1"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2"/>
    <n v="1"/>
    <n v="3"/>
    <s v="https://pt.wikipedia.org/wiki/Z%C3%A2mbia"/>
    <s v="SADC"/>
  </r>
  <r>
    <x v="270"/>
    <x v="260"/>
    <n v="2461"/>
    <x v="1"/>
    <x v="19"/>
    <s v="Zanzibar"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s v="Tanzânia"/>
    <s v="Território autônomo"/>
    <m/>
    <m/>
    <m/>
    <m/>
    <m/>
    <m/>
    <m/>
    <s v="https://pt.wikipedia.org/wiki/Zanzibar"/>
    <m/>
  </r>
  <r>
    <x v="271"/>
    <x v="261"/>
    <n v="390757"/>
    <x v="1"/>
    <x v="4"/>
    <s v="Harare"/>
    <s v="Harare"/>
    <n v="35565"/>
    <n v="20997"/>
    <n v="43.2"/>
    <n v="0.56299999999999994"/>
    <s v="dólar zimbabuano"/>
    <s v="Zimbabwe"/>
    <s v="Zimbabwe"/>
    <s v="ZWE"/>
    <n v="263"/>
    <s v=".zw"/>
    <m/>
    <m/>
    <m/>
    <m/>
    <m/>
    <m/>
    <m/>
    <m/>
    <n v="1"/>
    <m/>
    <m/>
    <m/>
    <n v="1"/>
    <m/>
    <m/>
    <m/>
    <m/>
    <m/>
    <m/>
    <m/>
    <m/>
    <n v="1"/>
    <n v="1"/>
    <m/>
    <m/>
    <m/>
    <n v="1"/>
    <m/>
    <m/>
    <m/>
    <m/>
    <m/>
    <m/>
    <m/>
    <m/>
    <m/>
    <m/>
    <n v="8"/>
    <n v="5"/>
    <n v="2"/>
    <s v="https://pt.wikipedia.org/wiki/Zimbabwe"/>
    <s v="SAD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DEAF9-AB01-4FA1-AE3C-68C0C580474E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3:B10" firstHeaderRow="1" firstDataRow="1" firstDataCol="1"/>
  <pivotFields count="59">
    <pivotField showAll="0">
      <items count="2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dataField="1" numFmtId="165" showAll="0">
      <items count="263">
        <item x="10"/>
        <item x="106"/>
        <item x="114"/>
        <item x="108"/>
        <item x="110"/>
        <item x="255"/>
        <item x="84"/>
        <item x="242"/>
        <item x="174"/>
        <item x="107"/>
        <item x="105"/>
        <item x="207"/>
        <item x="213"/>
        <item x="112"/>
        <item x="164"/>
        <item x="211"/>
        <item x="218"/>
        <item x="214"/>
        <item x="249"/>
        <item x="169"/>
        <item x="258"/>
        <item x="2"/>
        <item x="9"/>
        <item x="111"/>
        <item x="182"/>
        <item x="30"/>
        <item x="118"/>
        <item x="210"/>
        <item x="85"/>
        <item x="216"/>
        <item x="162"/>
        <item x="141"/>
        <item x="217"/>
        <item x="116"/>
        <item x="75"/>
        <item x="215"/>
        <item x="179"/>
        <item x="113"/>
        <item x="88"/>
        <item x="152"/>
        <item x="209"/>
        <item x="92"/>
        <item x="27"/>
        <item x="109"/>
        <item x="62"/>
        <item x="7"/>
        <item x="104"/>
        <item x="11"/>
        <item x="221"/>
        <item x="243"/>
        <item x="159"/>
        <item x="117"/>
        <item x="131"/>
        <item x="16"/>
        <item x="220"/>
        <item x="86"/>
        <item x="195"/>
        <item x="167"/>
        <item x="59"/>
        <item x="90"/>
        <item x="212"/>
        <item x="208"/>
        <item x="219"/>
        <item x="0"/>
        <item x="1"/>
        <item x="94"/>
        <item x="103"/>
        <item x="157"/>
        <item x="189"/>
        <item x="176"/>
        <item x="22"/>
        <item x="254"/>
        <item x="50"/>
        <item x="126"/>
        <item x="149"/>
        <item x="20"/>
        <item x="154"/>
        <item x="89"/>
        <item x="25"/>
        <item x="34"/>
        <item x="244"/>
        <item x="151"/>
        <item x="39"/>
        <item x="235"/>
        <item x="206"/>
        <item x="165"/>
        <item x="143"/>
        <item x="144"/>
        <item x="115"/>
        <item x="38"/>
        <item x="93"/>
        <item x="202"/>
        <item x="52"/>
        <item x="49"/>
        <item x="76"/>
        <item x="61"/>
        <item x="230"/>
        <item x="155"/>
        <item x="260"/>
        <item x="73"/>
        <item x="97"/>
        <item x="245"/>
        <item x="240"/>
        <item x="23"/>
        <item x="96"/>
        <item x="133"/>
        <item x="125"/>
        <item x="137"/>
        <item x="136"/>
        <item x="145"/>
        <item x="70"/>
        <item x="43"/>
        <item x="80"/>
        <item x="32"/>
        <item x="81"/>
        <item x="168"/>
        <item x="161"/>
        <item x="129"/>
        <item x="44"/>
        <item x="142"/>
        <item x="5"/>
        <item x="15"/>
        <item x="180"/>
        <item x="191"/>
        <item x="31"/>
        <item x="163"/>
        <item x="67"/>
        <item x="228"/>
        <item x="252"/>
        <item x="83"/>
        <item x="57"/>
        <item x="156"/>
        <item x="184"/>
        <item x="134"/>
        <item x="139"/>
        <item x="178"/>
        <item x="124"/>
        <item x="183"/>
        <item x="177"/>
        <item x="56"/>
        <item x="175"/>
        <item x="68"/>
        <item x="69"/>
        <item x="197"/>
        <item x="199"/>
        <item x="78"/>
        <item x="225"/>
        <item x="60"/>
        <item x="247"/>
        <item x="171"/>
        <item x="64"/>
        <item x="194"/>
        <item x="138"/>
        <item x="140"/>
        <item x="224"/>
        <item x="35"/>
        <item x="135"/>
        <item x="187"/>
        <item x="100"/>
        <item x="241"/>
        <item x="223"/>
        <item x="234"/>
        <item x="18"/>
        <item x="185"/>
        <item x="238"/>
        <item x="99"/>
        <item x="127"/>
        <item x="28"/>
        <item x="101"/>
        <item x="65"/>
        <item x="19"/>
        <item x="192"/>
        <item x="233"/>
        <item x="200"/>
        <item x="132"/>
        <item x="201"/>
        <item x="87"/>
        <item x="37"/>
        <item x="58"/>
        <item x="29"/>
        <item x="24"/>
        <item x="98"/>
        <item x="246"/>
        <item x="26"/>
        <item x="95"/>
        <item x="204"/>
        <item x="232"/>
        <item x="261"/>
        <item x="41"/>
        <item x="227"/>
        <item x="222"/>
        <item x="46"/>
        <item x="91"/>
        <item x="181"/>
        <item x="66"/>
        <item x="226"/>
        <item x="259"/>
        <item x="45"/>
        <item x="47"/>
        <item x="148"/>
        <item x="203"/>
        <item x="150"/>
        <item x="36"/>
        <item x="229"/>
        <item x="172"/>
        <item x="237"/>
        <item x="53"/>
        <item x="17"/>
        <item x="55"/>
        <item x="146"/>
        <item x="40"/>
        <item x="102"/>
        <item x="170"/>
        <item x="160"/>
        <item x="82"/>
        <item x="8"/>
        <item x="188"/>
        <item x="256"/>
        <item x="3"/>
        <item x="147"/>
        <item x="253"/>
        <item x="12"/>
        <item x="153"/>
        <item x="42"/>
        <item x="190"/>
        <item x="123"/>
        <item x="251"/>
        <item x="250"/>
        <item x="231"/>
        <item x="13"/>
        <item x="14"/>
        <item x="71"/>
        <item x="193"/>
        <item x="51"/>
        <item x="54"/>
        <item x="166"/>
        <item x="121"/>
        <item x="239"/>
        <item x="4"/>
        <item x="128"/>
        <item x="196"/>
        <item x="236"/>
        <item x="79"/>
        <item x="6"/>
        <item x="248"/>
        <item x="122"/>
        <item x="198"/>
        <item x="257"/>
        <item x="74"/>
        <item x="63"/>
        <item x="77"/>
        <item x="130"/>
        <item x="158"/>
        <item x="205"/>
        <item x="21"/>
        <item x="173"/>
        <item x="33"/>
        <item x="186"/>
        <item x="120"/>
        <item x="72"/>
        <item x="119"/>
        <item x="48"/>
        <item t="default"/>
      </items>
    </pivotField>
    <pivotField numFmtId="168" showAll="0"/>
    <pivotField axis="axisRow" showAll="0">
      <items count="7">
        <item sd="0" x="1"/>
        <item sd="0" x="3"/>
        <item sd="0" x="4"/>
        <item sd="0" x="2"/>
        <item sd="0" x="0"/>
        <item sd="0" x="5"/>
        <item t="default"/>
      </items>
    </pivotField>
    <pivotField axis="axisRow" showAll="0">
      <items count="25">
        <item x="4"/>
        <item x="16"/>
        <item x="14"/>
        <item x="19"/>
        <item x="13"/>
        <item x="17"/>
        <item x="9"/>
        <item x="7"/>
        <item x="3"/>
        <item x="11"/>
        <item x="18"/>
        <item x="10"/>
        <item x="6"/>
        <item x="5"/>
        <item x="2"/>
        <item x="12"/>
        <item x="20"/>
        <item x="0"/>
        <item x="21"/>
        <item x="22"/>
        <item x="1"/>
        <item x="8"/>
        <item x="2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População" fld="1" baseField="0" baseItem="0" numFmtId="165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B141B-2635-42FA-949A-AB5D24E1D763}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34" firstHeaderRow="1" firstDataRow="1" firstDataCol="1"/>
  <pivotFields count="59">
    <pivotField showAll="0"/>
    <pivotField numFmtId="165" showAll="0"/>
    <pivotField dataField="1" numFmtId="168" showAll="0"/>
    <pivotField axis="axisRow" showAll="0">
      <items count="7">
        <item x="1"/>
        <item x="3"/>
        <item x="4"/>
        <item x="2"/>
        <item x="0"/>
        <item x="5"/>
        <item t="default"/>
      </items>
    </pivotField>
    <pivotField axis="axisRow" showAll="0">
      <items count="25">
        <item x="4"/>
        <item x="16"/>
        <item x="14"/>
        <item x="19"/>
        <item x="13"/>
        <item x="17"/>
        <item x="9"/>
        <item x="7"/>
        <item x="3"/>
        <item x="11"/>
        <item x="18"/>
        <item x="10"/>
        <item x="6"/>
        <item x="5"/>
        <item x="2"/>
        <item x="12"/>
        <item x="20"/>
        <item x="0"/>
        <item x="21"/>
        <item x="22"/>
        <item x="1"/>
        <item x="8"/>
        <item x="2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31">
    <i>
      <x/>
    </i>
    <i r="1">
      <x/>
    </i>
    <i r="1">
      <x v="1"/>
    </i>
    <i r="1">
      <x v="2"/>
    </i>
    <i r="1">
      <x v="3"/>
    </i>
    <i r="1">
      <x v="20"/>
    </i>
    <i>
      <x v="1"/>
    </i>
    <i r="1">
      <x v="4"/>
    </i>
    <i r="1">
      <x v="5"/>
    </i>
    <i r="1">
      <x v="6"/>
    </i>
    <i r="1">
      <x v="12"/>
    </i>
    <i>
      <x v="2"/>
    </i>
    <i r="1">
      <x v="7"/>
    </i>
    <i>
      <x v="3"/>
    </i>
    <i r="1">
      <x v="8"/>
    </i>
    <i r="1">
      <x v="9"/>
    </i>
    <i r="1">
      <x v="10"/>
    </i>
    <i r="1">
      <x v="21"/>
    </i>
    <i r="1">
      <x v="23"/>
    </i>
    <i>
      <x v="4"/>
    </i>
    <i r="1">
      <x v="13"/>
    </i>
    <i r="1">
      <x v="14"/>
    </i>
    <i r="1">
      <x v="15"/>
    </i>
    <i r="1">
      <x v="16"/>
    </i>
    <i r="1">
      <x v="17"/>
    </i>
    <i>
      <x v="5"/>
    </i>
    <i r="1">
      <x v="11"/>
    </i>
    <i r="1">
      <x v="18"/>
    </i>
    <i r="1">
      <x v="19"/>
    </i>
    <i r="1">
      <x v="22"/>
    </i>
    <i t="grand">
      <x/>
    </i>
  </rowItems>
  <colItems count="1">
    <i/>
  </colItems>
  <dataFields count="1">
    <dataField name="Soma de Área em Km2" fld="2" baseField="0" baseItem="0" numFmtId="165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77305-7317-4364-9D03-C1135372E17C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34" firstHeaderRow="0" firstDataRow="1" firstDataCol="1"/>
  <pivotFields count="59">
    <pivotField showAll="0"/>
    <pivotField numFmtId="165" showAll="0"/>
    <pivotField numFmtId="168" showAll="0"/>
    <pivotField axis="axisRow" showAll="0">
      <items count="7">
        <item x="1"/>
        <item x="3"/>
        <item x="4"/>
        <item x="2"/>
        <item x="0"/>
        <item x="5"/>
        <item t="default"/>
      </items>
    </pivotField>
    <pivotField axis="axisRow" showAll="0">
      <items count="25">
        <item x="4"/>
        <item x="16"/>
        <item x="14"/>
        <item x="19"/>
        <item x="13"/>
        <item x="17"/>
        <item x="9"/>
        <item x="7"/>
        <item x="3"/>
        <item x="11"/>
        <item x="18"/>
        <item x="10"/>
        <item x="6"/>
        <item x="5"/>
        <item x="2"/>
        <item x="12"/>
        <item x="20"/>
        <item x="0"/>
        <item x="21"/>
        <item x="22"/>
        <item x="1"/>
        <item x="8"/>
        <item x="23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3"/>
    <field x="4"/>
  </rowFields>
  <rowItems count="31">
    <i>
      <x/>
    </i>
    <i r="1">
      <x/>
    </i>
    <i r="1">
      <x v="1"/>
    </i>
    <i r="1">
      <x v="2"/>
    </i>
    <i r="1">
      <x v="3"/>
    </i>
    <i r="1">
      <x v="20"/>
    </i>
    <i>
      <x v="1"/>
    </i>
    <i r="1">
      <x v="4"/>
    </i>
    <i r="1">
      <x v="5"/>
    </i>
    <i r="1">
      <x v="6"/>
    </i>
    <i r="1">
      <x v="12"/>
    </i>
    <i>
      <x v="2"/>
    </i>
    <i r="1">
      <x v="7"/>
    </i>
    <i>
      <x v="3"/>
    </i>
    <i r="1">
      <x v="8"/>
    </i>
    <i r="1">
      <x v="9"/>
    </i>
    <i r="1">
      <x v="10"/>
    </i>
    <i r="1">
      <x v="21"/>
    </i>
    <i r="1">
      <x v="23"/>
    </i>
    <i>
      <x v="4"/>
    </i>
    <i r="1">
      <x v="13"/>
    </i>
    <i r="1">
      <x v="14"/>
    </i>
    <i r="1">
      <x v="15"/>
    </i>
    <i r="1">
      <x v="16"/>
    </i>
    <i r="1">
      <x v="17"/>
    </i>
    <i>
      <x v="5"/>
    </i>
    <i r="1">
      <x v="11"/>
    </i>
    <i r="1">
      <x v="18"/>
    </i>
    <i r="1">
      <x v="19"/>
    </i>
    <i r="1"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Prêmios Nobel" fld="53" baseField="0" baseItem="0"/>
    <dataField name="Soma de Medalhas olímpicas" fld="54" baseField="0" baseItem="0"/>
    <dataField name="Soma de Patrimônios da Unesco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6ACB2-F7CB-47D0-9620-BE3984DC96E5}" name="Tabela1" displayName="Tabela1" ref="A2:BG275" totalsRowCount="1" headerRowDxfId="118" headerRowCellStyle="Vírgula">
  <autoFilter ref="A2:BG274" xr:uid="{1323EEDB-DA05-403A-B2D3-4C6B63DCC3FD}"/>
  <sortState xmlns:xlrd2="http://schemas.microsoft.com/office/spreadsheetml/2017/richdata2" ref="A3:BG274">
    <sortCondition ref="A2:A274"/>
  </sortState>
  <tableColumns count="59">
    <tableColumn id="2" xr3:uid="{69B970FD-72FD-466B-A342-6F69F7444EC7}" name="Local" totalsRowLabel="Total" dataDxfId="117" totalsRowDxfId="116"/>
    <tableColumn id="3" xr3:uid="{DCB5DCE1-72D9-49B5-925D-5D13555CBE33}" name="População" dataDxfId="115" totalsRowDxfId="114" dataCellStyle="Vírgula"/>
    <tableColumn id="4" xr3:uid="{A520BBCF-1A2C-474A-B590-5E7C368D448D}" name="Área em Km2" dataDxfId="113" totalsRowDxfId="112" dataCellStyle="Vírgula"/>
    <tableColumn id="6" xr3:uid="{CEBC5D7C-FADB-4BDC-99F6-F97060087C3B}" name="Continente" dataDxfId="111" totalsRowDxfId="110" dataCellStyle="Vírgula"/>
    <tableColumn id="7" xr3:uid="{7DBD2B9A-11F6-46AC-9A0E-649960522B86}" name="Região" dataDxfId="109" totalsRowDxfId="108" dataCellStyle="Vírgula"/>
    <tableColumn id="8" xr3:uid="{76A6A885-2DF6-4F27-BA63-6A17CDA4E0F8}" name="Capital" dataDxfId="107" totalsRowDxfId="106" dataCellStyle="Vírgula"/>
    <tableColumn id="9" xr3:uid="{D8A790C9-53DE-4D96-B362-C273E92D5C22}" name="Maior cidade" dataDxfId="105" totalsRowDxfId="104" dataCellStyle="Vírgula"/>
    <tableColumn id="10" xr3:uid="{5EAAC4D8-3445-4B33-857D-8192BAC7C67C}" name="PIB PPC" dataDxfId="103" totalsRowDxfId="102" dataCellStyle="Vírgula"/>
    <tableColumn id="11" xr3:uid="{6E1342BD-725C-414A-912E-390A2BFEB278}" name="PIB nominal" dataDxfId="101" totalsRowDxfId="100" dataCellStyle="Vírgula"/>
    <tableColumn id="29" xr3:uid="{73F4E588-67D5-4180-9FEA-3F84B0678CD4}" name="GINI" dataDxfId="99" totalsRowDxfId="98"/>
    <tableColumn id="30" xr3:uid="{4A7E7BDA-819D-4665-8D3A-CAE2CF6B5DC7}" name="IDH" dataDxfId="97" totalsRowDxfId="96"/>
    <tableColumn id="31" xr3:uid="{BC2E7DE4-DB25-4F19-B3E9-DDCE2E5489EB}" name="Moeda" dataDxfId="95"/>
    <tableColumn id="32" xr3:uid="{40C38746-B41A-4114-90A3-A1797A6627BD}" name="Nome em inglês" dataDxfId="94"/>
    <tableColumn id="33" xr3:uid="{5A5D4A6D-E89E-4318-89FD-D7B29F08CD7C}" name="Nome local" dataDxfId="93"/>
    <tableColumn id="34" xr3:uid="{304C97A8-74D3-474C-A3CE-99F244CB42E2}" name="Códio ISO" dataDxfId="92" totalsRowDxfId="91"/>
    <tableColumn id="35" xr3:uid="{E44DEB97-DFB2-4B3C-83EA-44BA73C5B8AB}" name="Código telefônico" dataDxfId="90" totalsRowDxfId="89"/>
    <tableColumn id="36" xr3:uid="{09866518-1F87-400A-9625-86658151AE2B}" name="Domínio de Internet" dataDxfId="88" totalsRowDxfId="87"/>
    <tableColumn id="13" xr3:uid="{03D9D345-C843-41F9-B02E-BAB933874CE1}" name="APEC" totalsRowFunction="sum" dataDxfId="86" totalsRowDxfId="85"/>
    <tableColumn id="14" xr3:uid="{6C0875F9-1075-4AAD-A0C5-02A6905349FF}" name="ASEAN" totalsRowFunction="sum" dataDxfId="84" totalsRowDxfId="83"/>
    <tableColumn id="20" xr3:uid="{BA11569C-E9A8-4202-BE37-04B5750DCBD0}" name="BRICS" totalsRowFunction="sum" dataDxfId="82" totalsRowDxfId="81"/>
    <tableColumn id="37" xr3:uid="{4A7C93BF-FFB7-4E63-A9A2-2D1AA1E73B1E}" name="CAN" totalsRowFunction="sum" dataDxfId="80" totalsRowDxfId="79"/>
    <tableColumn id="38" xr3:uid="{6D75F2E6-CF09-4B81-B7A3-9C8E195E665B}" name="CAO" totalsRowFunction="sum" dataDxfId="78" totalsRowDxfId="77"/>
    <tableColumn id="39" xr3:uid="{80BBF268-5E29-4431-B79C-B537F095CE2C}" name="CARICOM" totalsRowFunction="sum" dataDxfId="76" totalsRowDxfId="75"/>
    <tableColumn id="40" xr3:uid="{369D16FD-09F0-40C0-AB2B-16FA63AF74AC}" name="CEI" totalsRowFunction="sum" dataDxfId="74" totalsRowDxfId="73"/>
    <tableColumn id="41" xr3:uid="{A7757CE8-46E6-45FF-A973-1A906ED25142}" name="CEMAC" totalsRowFunction="sum" dataDxfId="72" totalsRowDxfId="71"/>
    <tableColumn id="59" xr3:uid="{CB9ED06B-1466-48F2-A513-FFE185A884E4}" name="COI" totalsRowFunction="sum" dataDxfId="70" totalsRowDxfId="69"/>
    <tableColumn id="42" xr3:uid="{BB6335D6-CBDF-4BD4-B0A9-D4DC4B67A54D}" name="Commonwealth" totalsRowFunction="sum" dataDxfId="68" totalsRowDxfId="67"/>
    <tableColumn id="43" xr3:uid="{590860A4-457B-43A8-995F-2996F178438F}" name="EFTA" totalsRowFunction="sum" dataDxfId="66" totalsRowDxfId="65"/>
    <tableColumn id="44" xr3:uid="{0AF42B01-B05B-4E70-AA29-F72A7D43AF36}" name="Ex-URSS" totalsRowFunction="sum" dataDxfId="64" totalsRowDxfId="63"/>
    <tableColumn id="60" xr3:uid="{5E6DCFC6-1F6B-4314-A5AD-D07D5512F6F4}" name="FIFA" totalsRowFunction="sum" dataDxfId="62" totalsRowDxfId="61"/>
    <tableColumn id="45" xr3:uid="{2BD90158-36F8-4F99-9E90-EC993D2EE96F}" name="G20" totalsRowFunction="sum" dataDxfId="60" totalsRowDxfId="59"/>
    <tableColumn id="46" xr3:uid="{B881E5D1-0353-427F-B3C6-7D7249F50907}" name="G7" totalsRowFunction="sum" dataDxfId="58" totalsRowDxfId="57"/>
    <tableColumn id="47" xr3:uid="{11052E92-6CD0-4DAE-AE6D-5B1C0D7B3311}" name="IGAD" totalsRowFunction="sum" dataDxfId="56" totalsRowDxfId="55"/>
    <tableColumn id="48" xr3:uid="{35331C1A-1B68-4C43-938C-84D51C0671C9}" name="MCCA" totalsRowFunction="sum" dataDxfId="54" totalsRowDxfId="53"/>
    <tableColumn id="49" xr3:uid="{DE252233-8291-4D7A-8FF5-B97C7481F0D5}" name="Mercosul" totalsRowFunction="sum" dataDxfId="52" totalsRowDxfId="51"/>
    <tableColumn id="50" xr3:uid="{ADCC2985-34B4-45F8-837A-A8405D36011B}" name="NAFTA" totalsRowFunction="sum" dataDxfId="50" totalsRowDxfId="49"/>
    <tableColumn id="51" xr3:uid="{CA665389-5CBD-4E52-BD81-5E2E849A4357}" name="OCDE" totalsRowFunction="sum" dataDxfId="48" totalsRowDxfId="47"/>
    <tableColumn id="52" xr3:uid="{5F0375BC-532E-496E-A0E6-4ABAAB5A6EA7}" name="OEA" totalsRowFunction="sum" dataDxfId="46" totalsRowDxfId="45"/>
    <tableColumn id="66" xr3:uid="{CB1F66B9-5408-4F61-9A1F-4649F3BE0063}" name="OMC" totalsRowFunction="sum" dataDxfId="44" totalsRowDxfId="43"/>
    <tableColumn id="65" xr3:uid="{B8E3CCD9-7B27-41C1-A66A-7CE7D557D4C3}" name="ONU" totalsRowFunction="sum" dataDxfId="42" totalsRowDxfId="41"/>
    <tableColumn id="53" xr3:uid="{DAD2831C-3F51-45F8-B167-886BB7BC555B}" name="OPEP" totalsRowFunction="sum" dataDxfId="40" totalsRowDxfId="39"/>
    <tableColumn id="54" xr3:uid="{37EF025F-EBBE-4B4D-A557-C6D880235E44}" name="OTAN" totalsRowFunction="sum" dataDxfId="38" totalsRowDxfId="37"/>
    <tableColumn id="55" xr3:uid="{E3A4BA9E-BF57-421F-8E87-1D184CD47EDC}" name="SAARC" totalsRowFunction="sum" dataDxfId="36" totalsRowDxfId="35"/>
    <tableColumn id="56" xr3:uid="{54421047-662E-4EC2-A959-B54123D4F188}" name="SADC" totalsRowFunction="sum" dataDxfId="34" totalsRowDxfId="33"/>
    <tableColumn id="61" xr3:uid="{F22D59BB-84BA-4658-B97D-E3C4BD772D58}" name="UE" dataDxfId="32" totalsRowDxfId="31"/>
    <tableColumn id="57" xr3:uid="{6343B824-35F1-4FF1-84C2-70997CFAA1B3}" name="UEMOA" totalsRowFunction="sum" dataDxfId="30" totalsRowDxfId="29"/>
    <tableColumn id="58" xr3:uid="{56EABB03-3ACB-4D97-BB95-581EFE963882}" name="UMA" totalsRowFunction="sum" dataDxfId="28" totalsRowDxfId="27"/>
    <tableColumn id="63" xr3:uid="{494E7A1E-CD82-4917-99C4-DAB8F2F590E4}" name="ZE" totalsRowFunction="custom" dataDxfId="26" totalsRowDxfId="25">
      <totalsRowFormula>SUBTOTAL(109,#REF!)</totalsRowFormula>
    </tableColumn>
    <tableColumn id="25" xr3:uid="{4F4E1067-81E0-49C6-9BAD-75579444C818}" name="Vinculado a" dataDxfId="24"/>
    <tableColumn id="26" xr3:uid="{169CB3DB-E6CD-4ED0-98A8-6B1306F4D5D7}" name="Situação de autonomia" dataDxfId="23"/>
    <tableColumn id="27" xr3:uid="{6A504E30-FED0-4DB8-ADF7-C9FA971FD35F}" name="Pequeno país?" dataDxfId="22" totalsRowDxfId="21"/>
    <tableColumn id="28" xr3:uid="{572297CF-679E-4111-96B6-4853C7914553}" name="Insular?" dataDxfId="20" totalsRowDxfId="19"/>
    <tableColumn id="17" xr3:uid="{3E949F99-384A-4B76-9B34-69CE7BDFAFA8}" name="Transcontinental?" dataDxfId="18" totalsRowDxfId="17"/>
    <tableColumn id="18" xr3:uid="{E01B7B81-3F8C-48B9-9B52-81A228D92C4A}" name="Prêmios Nobel" dataDxfId="16" totalsRowDxfId="15"/>
    <tableColumn id="19" xr3:uid="{9FBB6359-BC32-4141-8C79-CFC664614793}" name="Medalhas olímpicas" dataDxfId="14" totalsRowDxfId="13"/>
    <tableColumn id="15" xr3:uid="{4EA7FF70-1A3F-4699-A0C2-FC216ABD2D6E}" name="Patrimônios da Unesco" dataDxfId="12" totalsRowDxfId="11"/>
    <tableColumn id="16" xr3:uid="{6DACD0C6-0368-4EC7-8299-4A2DB757383F}" name="1000 lugares" dataDxfId="10" totalsRowDxfId="9" dataCellStyle="Porcentagem"/>
    <tableColumn id="1" xr3:uid="{B24CA86A-22E0-4F5B-AF04-1836C2460064}" name="URL Wikipedia" totalsRowFunction="count" dataDxfId="8" totalsRowDxfId="7" dataCellStyle="Porcentagem"/>
    <tableColumn id="62" xr3:uid="{B92DA307-6C88-4AAF-8CB0-24E98DFE0ED3}" name="Bloco principal" dataDxfId="6" totalsRow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B1AE7-CD46-48A1-A0FD-213B3028E716}" name="Tabela2" displayName="Tabela2" ref="A1:B652" totalsRowShown="0" headerRowDxfId="0">
  <autoFilter ref="A1:B652" xr:uid="{0222BBE5-F65F-4A70-BF48-C34888DF154D}"/>
  <sortState xmlns:xlrd2="http://schemas.microsoft.com/office/spreadsheetml/2017/richdata2" ref="A2:B652">
    <sortCondition ref="B2:B652"/>
    <sortCondition ref="A2:A652"/>
  </sortState>
  <tableColumns count="2">
    <tableColumn id="1" xr3:uid="{728A793E-EF67-418A-A4D3-BFD2601A323A}" name="Nome"/>
    <tableColumn id="2" xr3:uid="{ADF75366-7F10-446C-84E9-AEE6F0490E8D}" name="Nome padroniz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06-12T16:44:11.16" personId="{63115CD5-E2A8-4004-8BF7-928A18E5A13E}" id="{1FA4266D-9763-4DEE-9037-D340609384E1}">
    <text>Em milhões de dólares americanos</text>
  </threadedComment>
  <threadedComment ref="I2" dT="2020-06-12T16:44:29.54" personId="{63115CD5-E2A8-4004-8BF7-928A18E5A13E}" id="{F4F0E143-4543-497D-8879-6C3B8076FBCB}">
    <text>Em milhões de dólares americanos</text>
  </threadedComment>
  <threadedComment ref="R2" dT="2020-06-13T18:50:57.46" personId="{63115CD5-E2A8-4004-8BF7-928A18E5A13E}" id="{ECE75F13-7CC1-4598-BC16-561BF1D65537}">
    <text>Membro da APEC - Cooperação Econômica da Ásia e do Pacífico</text>
  </threadedComment>
  <threadedComment ref="S2" dT="2020-06-13T18:51:30.87" personId="{63115CD5-E2A8-4004-8BF7-928A18E5A13E}" id="{19FF3644-6A7E-4CAB-BA84-D1BEDD5D4884}">
    <text>Membro da ASEAN - Associação de Nacões do Sudeste Asiático</text>
  </threadedComment>
  <threadedComment ref="T2" dT="2020-06-13T18:52:04.13" personId="{63115CD5-E2A8-4004-8BF7-928A18E5A13E}" id="{90F2F46A-5DB3-4C5B-B562-4728C2F81244}">
    <text>Membro do BRICS - Bloco econômico formado por Brasil, Rússia, Índia, China e África do Sul</text>
  </threadedComment>
  <threadedComment ref="U2" dT="2020-06-13T18:52:27.90" personId="{63115CD5-E2A8-4004-8BF7-928A18E5A13E}" id="{52BCC029-B50F-4560-9067-6D8E875894DC}">
    <text>Membro da CAN - Comunidade Andina de Nações</text>
  </threadedComment>
  <threadedComment ref="V2" dT="2020-06-13T18:52:54.49" personId="{63115CD5-E2A8-4004-8BF7-928A18E5A13E}" id="{A454F5FF-C965-42DF-A7BF-1D37FEB285D3}">
    <text>Membro da CAO - Comunidade da África Oriental</text>
  </threadedComment>
  <threadedComment ref="W2" dT="2020-06-13T18:53:19.45" personId="{63115CD5-E2A8-4004-8BF7-928A18E5A13E}" id="{F4B10BC2-5AD9-4433-AF8D-025803B65F9F}">
    <text>Membro da CARICOM - Comunidade do Caribe</text>
  </threadedComment>
  <threadedComment ref="X2" dT="2020-06-13T18:53:46.00" personId="{63115CD5-E2A8-4004-8BF7-928A18E5A13E}" id="{B75F6E9E-BA8B-4691-8C05-19A63C2552F5}">
    <text>Membro da CEI - Comunidade de Estados Independentes</text>
  </threadedComment>
  <threadedComment ref="Y2" dT="2020-06-13T18:54:10.81" personId="{63115CD5-E2A8-4004-8BF7-928A18E5A13E}" id="{E508A7B3-AC8B-43EB-BD8D-845FF673D607}">
    <text>Membro da CEMAC - Comunidade Econômica e Monetária da África Central</text>
  </threadedComment>
  <threadedComment ref="Z2" dT="2020-06-13T18:47:02.02" personId="{63115CD5-E2A8-4004-8BF7-928A18E5A13E}" id="{1BFE9BA5-0A73-4D5D-AE3D-EAAE9CF78971}">
    <text>Membro do COI Comitê Olímpico Internacional</text>
  </threadedComment>
  <threadedComment ref="AA2" dT="2020-06-13T18:55:00.90" personId="{63115CD5-E2A8-4004-8BF7-928A18E5A13E}" id="{E7CDFAA7-8BF7-40D8-AEEA-0C60C6757857}">
    <text>Membro da Comunidade Britânica</text>
  </threadedComment>
  <threadedComment ref="AB2" dT="2020-06-13T19:04:01.38" personId="{63115CD5-E2A8-4004-8BF7-928A18E5A13E}" id="{A689D058-B1F3-468B-9570-A58F6FA4B296}">
    <text>Membro da EFTA - Associação Europeia de Livre Comércio</text>
  </threadedComment>
  <threadedComment ref="AC2" dT="2020-06-13T19:04:35.05" personId="{63115CD5-E2A8-4004-8BF7-928A18E5A13E}" id="{A4B3690A-2AF4-4A2E-B308-C14E8828EF17}">
    <text>Ex- membro da extinta URSS - União das Repúblicas Socialistas Soviéticas</text>
  </threadedComment>
  <threadedComment ref="AD2" dT="2020-06-13T18:47:26.98" personId="{63115CD5-E2A8-4004-8BF7-928A18E5A13E}" id="{2F015624-91CB-4CC2-A314-133DB226C016}">
    <text>Membro da FIFA Federação Internacional de Fubebol Associado</text>
  </threadedComment>
  <threadedComment ref="AE2" dT="2020-06-13T19:05:07.36" personId="{63115CD5-E2A8-4004-8BF7-928A18E5A13E}" id="{A94A06EC-8F03-41E4-915A-004C7A593BB2}">
    <text>Membro do G20 - Grupo dos vinte</text>
  </threadedComment>
  <threadedComment ref="AF2" dT="2020-06-13T19:05:56.91" personId="{63115CD5-E2A8-4004-8BF7-928A18E5A13E}" id="{99102580-2EBA-4EE5-B98C-6F2362BE1AF3}">
    <text>Membro do G7 - Grupo dos sete</text>
  </threadedComment>
  <threadedComment ref="AG2" dT="2020-06-13T19:06:23.74" personId="{63115CD5-E2A8-4004-8BF7-928A18E5A13E}" id="{A4AB5004-3B14-4302-B834-5A9295640444}">
    <text>Membro do IGAD - Autoridade intergovernamental para o Desenvolvimento</text>
  </threadedComment>
  <threadedComment ref="AH2" dT="2020-06-13T19:06:48.61" personId="{63115CD5-E2A8-4004-8BF7-928A18E5A13E}" id="{DCC64C0F-D64E-4FD9-8C84-8E7E55610891}">
    <text>Membro do MCCA - Mercado Comum Centro Americano</text>
  </threadedComment>
  <threadedComment ref="AI2" dT="2020-06-13T19:07:13.01" personId="{63115CD5-E2A8-4004-8BF7-928A18E5A13E}" id="{BCA7BC6E-0691-443D-B923-E3603D4032DF}">
    <text>Membro do Mercosul - Mercado Comum do Sul</text>
  </threadedComment>
  <threadedComment ref="AJ2" dT="2020-06-13T19:07:43.51" personId="{63115CD5-E2A8-4004-8BF7-928A18E5A13E}" id="{47E5EFE3-6BF9-4CB4-9A6D-127AA3D6FE21}">
    <text>Membro do NAFTA - Tratado Norte Americano de Livre Comércio</text>
  </threadedComment>
  <threadedComment ref="AK2" dT="2020-06-13T19:08:06.44" personId="{63115CD5-E2A8-4004-8BF7-928A18E5A13E}" id="{A77EA2AA-403B-4718-BECC-65B630242222}">
    <text>Membro da OCDE - Organização para a Cooperação e Desenvolvimento Econômico</text>
  </threadedComment>
  <threadedComment ref="AL2" dT="2020-06-13T19:08:26.13" personId="{63115CD5-E2A8-4004-8BF7-928A18E5A13E}" id="{B752EEC0-7890-411A-B333-35E3EE0EC272}">
    <text>Membro da OEA - Organização dos Estados Americanos</text>
  </threadedComment>
  <threadedComment ref="AM2" dT="2020-06-13T18:59:03.95" personId="{63115CD5-E2A8-4004-8BF7-928A18E5A13E}" id="{EE67A2FA-9BC8-40FB-A2D5-9F09ACEFF806}">
    <text>Membro da OMC - Organização Mundial do Comércio</text>
  </threadedComment>
  <threadedComment ref="AN2" dT="2020-06-13T18:46:38.39" personId="{63115CD5-E2A8-4004-8BF7-928A18E5A13E}" id="{29B9FD70-3B1D-4733-9EDB-7AFFF8D23CAD}">
    <text>Membro da ONU Organização das Nações Unidas</text>
  </threadedComment>
  <threadedComment ref="AO2" dT="2020-06-13T19:08:54.90" personId="{63115CD5-E2A8-4004-8BF7-928A18E5A13E}" id="{FA0420CF-8D21-4143-843B-07F19BFD1388}">
    <text>Membro da OPEP - Organização dos Países Exportadores de Petróleo</text>
  </threadedComment>
  <threadedComment ref="AP2" dT="2020-06-13T19:09:19.20" personId="{63115CD5-E2A8-4004-8BF7-928A18E5A13E}" id="{D5A8CAC7-9322-44EE-AD57-94FB209BF402}">
    <text>Membro da OTAN - Organização do Tratado do Atlântico Norte</text>
  </threadedComment>
  <threadedComment ref="AQ2" dT="2020-06-13T19:09:46.47" personId="{63115CD5-E2A8-4004-8BF7-928A18E5A13E}" id="{46E9C5D8-0264-44B2-98FA-E2DC5288824F}">
    <text>Membro da SAARC - Associação Sul-Asiática para a Cooperação Regional</text>
  </threadedComment>
  <threadedComment ref="AR2" dT="2020-06-13T19:10:10.37" personId="{63115CD5-E2A8-4004-8BF7-928A18E5A13E}" id="{BA415C55-F02D-40CB-9D18-A771A4AFE5E6}">
    <text>Membro da SADC - Comunidade de Desenvolvimento da África Austral</text>
  </threadedComment>
  <threadedComment ref="AT2" dT="2020-06-13T19:10:38.69" personId="{63115CD5-E2A8-4004-8BF7-928A18E5A13E}" id="{B38261AE-77EB-45FA-809E-CEB40D910E59}">
    <text>Membro da UEMOA - União Econômica e Monetária do Oeste Africano</text>
  </threadedComment>
  <threadedComment ref="AU2" dT="2020-06-13T19:11:09.24" personId="{63115CD5-E2A8-4004-8BF7-928A18E5A13E}" id="{41B10E32-FFD4-4127-A7AC-306A5FEDD96C}">
    <text>Membro da UMA - União do Magrebe Árabe</text>
  </threadedComment>
  <threadedComment ref="AV2" dT="2020-06-13T18:48:13.15" personId="{63115CD5-E2A8-4004-8BF7-928A18E5A13E}" id="{254812D0-8CA4-489D-8AA9-5D43E682DEE6}">
    <text>Zona do Euro - países que usam o euro como moeda oficial</text>
  </threadedComment>
  <threadedComment ref="AW2" dT="2020-06-12T16:45:44.47" personId="{63115CD5-E2A8-4004-8BF7-928A18E5A13E}" id="{3CA2539A-373D-4F67-98A2-A822578EDD42}">
    <text>Território autônomo vinculado a outro estado soberano.</text>
  </threadedComment>
  <threadedComment ref="AX2" dT="2020-06-12T16:46:08.86" personId="{63115CD5-E2A8-4004-8BF7-928A18E5A13E}" id="{59A1E566-4A79-47F2-9C83-C5C2745CD31D}">
    <text>Tipo de autonomia desfrutada pelo território</text>
  </threadedComment>
  <threadedComment ref="AY2" dT="2020-06-12T16:46:26.41" personId="{63115CD5-E2A8-4004-8BF7-928A18E5A13E}" id="{80605AB3-0D62-4337-8CAD-1BA5BBCE651F}">
    <text>Segundo classificação do Banco Mundial.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2E2B-C582-4260-8BE8-58D94BE11C3E}">
  <sheetPr codeName="Planilha1"/>
  <dimension ref="A1:BS278"/>
  <sheetViews>
    <sheetView showGridLines="0" tabSelected="1"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34.28515625" bestFit="1" customWidth="1"/>
    <col min="2" max="2" width="14.28515625" bestFit="1" customWidth="1"/>
    <col min="3" max="3" width="16.5703125" style="1" bestFit="1" customWidth="1"/>
    <col min="4" max="4" width="14.140625" style="1" bestFit="1" customWidth="1"/>
    <col min="5" max="5" width="20.28515625" style="1" bestFit="1" customWidth="1"/>
    <col min="6" max="6" width="21.5703125" style="1" bestFit="1" customWidth="1"/>
    <col min="7" max="7" width="22.85546875" style="1" bestFit="1" customWidth="1"/>
    <col min="8" max="8" width="11.5703125" style="1" bestFit="1" customWidth="1"/>
    <col min="9" max="9" width="15.42578125" style="1" bestFit="1" customWidth="1"/>
    <col min="10" max="10" width="8.7109375" style="1" bestFit="1" customWidth="1"/>
    <col min="11" max="11" width="7.85546875" style="1" bestFit="1" customWidth="1"/>
    <col min="12" max="12" width="21.5703125" style="1" bestFit="1" customWidth="1"/>
    <col min="13" max="13" width="33.85546875" bestFit="1" customWidth="1"/>
    <col min="14" max="14" width="40.5703125" bestFit="1" customWidth="1"/>
    <col min="15" max="15" width="13.28515625" bestFit="1" customWidth="1"/>
    <col min="16" max="16" width="20.7109375" bestFit="1" customWidth="1"/>
    <col min="17" max="17" width="23" bestFit="1" customWidth="1"/>
    <col min="18" max="18" width="9" bestFit="1" customWidth="1"/>
    <col min="19" max="19" width="10.7109375" bestFit="1" customWidth="1"/>
    <col min="20" max="20" width="9.7109375" bestFit="1" customWidth="1"/>
    <col min="21" max="22" width="8.5703125" bestFit="1" customWidth="1"/>
    <col min="23" max="23" width="13.28515625" bestFit="1" customWidth="1"/>
    <col min="24" max="24" width="7.42578125" bestFit="1" customWidth="1"/>
    <col min="25" max="25" width="11.140625" bestFit="1" customWidth="1"/>
    <col min="26" max="26" width="7.85546875" bestFit="1" customWidth="1"/>
    <col min="27" max="27" width="19" bestFit="1" customWidth="1"/>
    <col min="28" max="28" width="9" bestFit="1" customWidth="1"/>
    <col min="29" max="29" width="12" bestFit="1" customWidth="1"/>
    <col min="30" max="30" width="8.5703125" bestFit="1" customWidth="1"/>
    <col min="31" max="31" width="8.140625" bestFit="1" customWidth="1"/>
    <col min="32" max="32" width="7.140625" bestFit="1" customWidth="1"/>
    <col min="33" max="33" width="9.28515625" bestFit="1" customWidth="1"/>
    <col min="34" max="34" width="10.140625" bestFit="1" customWidth="1"/>
    <col min="35" max="35" width="13" bestFit="1" customWidth="1"/>
    <col min="36" max="36" width="10.7109375" bestFit="1" customWidth="1"/>
    <col min="38" max="38" width="8.42578125" bestFit="1" customWidth="1"/>
    <col min="39" max="39" width="9.140625" bestFit="1" customWidth="1"/>
    <col min="40" max="40" width="9" bestFit="1" customWidth="1"/>
    <col min="41" max="41" width="9.42578125" bestFit="1" customWidth="1"/>
    <col min="42" max="42" width="9.85546875" bestFit="1" customWidth="1"/>
    <col min="43" max="43" width="10.5703125" bestFit="1" customWidth="1"/>
    <col min="44" max="44" width="9.85546875" bestFit="1" customWidth="1"/>
    <col min="45" max="45" width="7.140625" bestFit="1" customWidth="1"/>
    <col min="46" max="46" width="11.7109375" bestFit="1" customWidth="1"/>
    <col min="47" max="47" width="9.28515625" bestFit="1" customWidth="1"/>
    <col min="48" max="48" width="6.7109375" bestFit="1" customWidth="1"/>
    <col min="49" max="49" width="15" bestFit="1" customWidth="1"/>
    <col min="50" max="50" width="29.7109375" bestFit="1" customWidth="1"/>
    <col min="51" max="51" width="17.85546875" bestFit="1" customWidth="1"/>
    <col min="52" max="52" width="11.7109375" bestFit="1" customWidth="1"/>
    <col min="53" max="53" width="20.85546875" bestFit="1" customWidth="1"/>
    <col min="54" max="54" width="18" bestFit="1" customWidth="1"/>
    <col min="55" max="55" width="22.5703125" bestFit="1" customWidth="1"/>
    <col min="56" max="56" width="25.42578125" bestFit="1" customWidth="1"/>
    <col min="57" max="57" width="15.7109375" bestFit="1" customWidth="1"/>
    <col min="58" max="58" width="85" bestFit="1" customWidth="1"/>
    <col min="59" max="59" width="17.85546875" bestFit="1" customWidth="1"/>
  </cols>
  <sheetData>
    <row r="1" spans="1:71" ht="18.75" x14ac:dyDescent="0.3">
      <c r="A1" s="4" t="s">
        <v>2068</v>
      </c>
    </row>
    <row r="2" spans="1:71" ht="17.25" x14ac:dyDescent="0.3">
      <c r="A2" t="s">
        <v>480</v>
      </c>
      <c r="B2" s="1" t="s">
        <v>203</v>
      </c>
      <c r="C2" s="1" t="s">
        <v>463</v>
      </c>
      <c r="D2" s="1" t="s">
        <v>457</v>
      </c>
      <c r="E2" s="1" t="s">
        <v>458</v>
      </c>
      <c r="F2" s="1" t="s">
        <v>459</v>
      </c>
      <c r="G2" s="1" t="s">
        <v>460</v>
      </c>
      <c r="H2" s="1" t="s">
        <v>461</v>
      </c>
      <c r="I2" s="1" t="s">
        <v>462</v>
      </c>
      <c r="J2" s="1" t="s">
        <v>464</v>
      </c>
      <c r="K2" s="1" t="s">
        <v>465</v>
      </c>
      <c r="L2" s="1" t="s">
        <v>466</v>
      </c>
      <c r="M2" s="1" t="s">
        <v>467</v>
      </c>
      <c r="N2" s="1" t="s">
        <v>468</v>
      </c>
      <c r="O2" s="1" t="s">
        <v>469</v>
      </c>
      <c r="P2" s="1" t="s">
        <v>470</v>
      </c>
      <c r="Q2" s="1" t="s">
        <v>471</v>
      </c>
      <c r="R2" s="1" t="s">
        <v>1983</v>
      </c>
      <c r="S2" s="1" t="s">
        <v>1984</v>
      </c>
      <c r="T2" s="1" t="s">
        <v>1985</v>
      </c>
      <c r="U2" s="1" t="s">
        <v>1795</v>
      </c>
      <c r="V2" s="1" t="s">
        <v>1986</v>
      </c>
      <c r="W2" s="1" t="s">
        <v>1987</v>
      </c>
      <c r="X2" s="1" t="s">
        <v>1988</v>
      </c>
      <c r="Y2" s="1" t="s">
        <v>1989</v>
      </c>
      <c r="Z2" s="1" t="s">
        <v>1979</v>
      </c>
      <c r="AA2" s="1" t="s">
        <v>1990</v>
      </c>
      <c r="AB2" s="1" t="s">
        <v>1991</v>
      </c>
      <c r="AC2" s="1" t="s">
        <v>1992</v>
      </c>
      <c r="AD2" s="1" t="s">
        <v>1980</v>
      </c>
      <c r="AE2" s="1" t="s">
        <v>1993</v>
      </c>
      <c r="AF2" s="1" t="s">
        <v>1994</v>
      </c>
      <c r="AG2" s="1" t="s">
        <v>1995</v>
      </c>
      <c r="AH2" s="1" t="s">
        <v>1996</v>
      </c>
      <c r="AI2" s="1" t="s">
        <v>1997</v>
      </c>
      <c r="AJ2" s="1" t="s">
        <v>1998</v>
      </c>
      <c r="AK2" s="1" t="s">
        <v>1999</v>
      </c>
      <c r="AL2" s="1" t="s">
        <v>2000</v>
      </c>
      <c r="AM2" s="1" t="s">
        <v>1981</v>
      </c>
      <c r="AN2" s="1" t="s">
        <v>1978</v>
      </c>
      <c r="AO2" s="1" t="s">
        <v>2001</v>
      </c>
      <c r="AP2" s="1" t="s">
        <v>2002</v>
      </c>
      <c r="AQ2" s="1" t="s">
        <v>2003</v>
      </c>
      <c r="AR2" s="1" t="s">
        <v>2004</v>
      </c>
      <c r="AS2" s="1" t="s">
        <v>2008</v>
      </c>
      <c r="AT2" s="1" t="s">
        <v>2005</v>
      </c>
      <c r="AU2" s="1" t="s">
        <v>2006</v>
      </c>
      <c r="AV2" s="1" t="s">
        <v>1982</v>
      </c>
      <c r="AW2" s="1" t="s">
        <v>1766</v>
      </c>
      <c r="AX2" s="1" t="s">
        <v>1492</v>
      </c>
      <c r="AY2" s="1" t="s">
        <v>472</v>
      </c>
      <c r="AZ2" s="1" t="s">
        <v>473</v>
      </c>
      <c r="BA2" s="1" t="s">
        <v>474</v>
      </c>
      <c r="BB2" s="1" t="s">
        <v>475</v>
      </c>
      <c r="BC2" s="1" t="s">
        <v>476</v>
      </c>
      <c r="BD2" s="1" t="s">
        <v>477</v>
      </c>
      <c r="BE2" s="1" t="s">
        <v>478</v>
      </c>
      <c r="BF2" s="1" t="s">
        <v>479</v>
      </c>
      <c r="BG2" s="1" t="s">
        <v>2009</v>
      </c>
      <c r="BR2" s="5"/>
      <c r="BS2" s="10"/>
    </row>
    <row r="3" spans="1:71" x14ac:dyDescent="0.25">
      <c r="A3" s="9" t="s">
        <v>1411</v>
      </c>
      <c r="B3" s="1">
        <v>244832</v>
      </c>
      <c r="C3" s="37">
        <v>8432</v>
      </c>
      <c r="D3" s="1" t="s">
        <v>488</v>
      </c>
      <c r="E3" s="1" t="s">
        <v>545</v>
      </c>
      <c r="F3" s="1" t="s">
        <v>1478</v>
      </c>
      <c r="G3" s="1" t="s">
        <v>1478</v>
      </c>
      <c r="J3" s="29"/>
      <c r="K3" s="30"/>
      <c r="L3" s="31"/>
      <c r="M3" s="31"/>
      <c r="N3" s="31"/>
      <c r="O3" s="32"/>
      <c r="P3" s="32"/>
      <c r="Q3" s="32"/>
      <c r="R3" s="43"/>
      <c r="S3" s="43"/>
      <c r="T3" s="43"/>
      <c r="U3" s="43"/>
      <c r="V3" s="43"/>
      <c r="W3" s="43"/>
      <c r="X3" s="43"/>
      <c r="Y3" s="43"/>
      <c r="Z3" s="32"/>
      <c r="AA3" s="43"/>
      <c r="AB3" s="43"/>
      <c r="AC3" s="43"/>
      <c r="AD3" s="32">
        <v>0</v>
      </c>
      <c r="AE3" s="43"/>
      <c r="AF3" s="43"/>
      <c r="AG3" s="43"/>
      <c r="AH3" s="43"/>
      <c r="AI3" s="43"/>
      <c r="AJ3" s="43"/>
      <c r="AK3" s="43"/>
      <c r="AL3" s="43"/>
      <c r="AM3" s="32"/>
      <c r="AN3" s="32"/>
      <c r="AO3" s="43"/>
      <c r="AP3" s="43"/>
      <c r="AQ3" s="43"/>
      <c r="AR3" s="43"/>
      <c r="AS3" s="32"/>
      <c r="AT3" s="43"/>
      <c r="AU3" s="43"/>
      <c r="AV3" s="43"/>
      <c r="AW3" s="31" t="s">
        <v>266</v>
      </c>
      <c r="AX3" s="31" t="s">
        <v>988</v>
      </c>
      <c r="AY3" s="32"/>
      <c r="AZ3" s="32"/>
      <c r="BA3" s="32"/>
      <c r="BB3" s="32"/>
      <c r="BC3" s="32"/>
      <c r="BD3" s="32"/>
      <c r="BE3" s="27"/>
      <c r="BF3" s="3" t="s">
        <v>1500</v>
      </c>
      <c r="BG3" s="44"/>
    </row>
    <row r="4" spans="1:71" x14ac:dyDescent="0.25">
      <c r="A4" s="9" t="s">
        <v>205</v>
      </c>
      <c r="B4" s="1">
        <v>245746</v>
      </c>
      <c r="C4" s="37">
        <v>2333</v>
      </c>
      <c r="D4" s="1" t="s">
        <v>481</v>
      </c>
      <c r="E4" s="1" t="s">
        <v>482</v>
      </c>
      <c r="F4" s="1" t="s">
        <v>483</v>
      </c>
      <c r="J4" s="25"/>
      <c r="K4" s="26"/>
      <c r="L4" s="2"/>
      <c r="M4" s="2" t="s">
        <v>484</v>
      </c>
      <c r="N4" s="2"/>
      <c r="O4" s="24"/>
      <c r="P4" s="24"/>
      <c r="Q4" s="24"/>
      <c r="R4" s="42"/>
      <c r="S4" s="42"/>
      <c r="T4" s="42"/>
      <c r="U4" s="42"/>
      <c r="V4" s="42"/>
      <c r="W4" s="42"/>
      <c r="X4" s="42"/>
      <c r="Y4" s="42"/>
      <c r="Z4" s="24"/>
      <c r="AA4" s="42"/>
      <c r="AB4" s="42"/>
      <c r="AC4" s="42"/>
      <c r="AD4" s="24">
        <v>0</v>
      </c>
      <c r="AE4" s="42"/>
      <c r="AF4" s="42"/>
      <c r="AG4" s="42"/>
      <c r="AH4" s="42"/>
      <c r="AI4" s="42"/>
      <c r="AJ4" s="42"/>
      <c r="AK4" s="42"/>
      <c r="AL4" s="42"/>
      <c r="AM4" s="24"/>
      <c r="AN4" s="24"/>
      <c r="AO4" s="42"/>
      <c r="AP4" s="42"/>
      <c r="AQ4" s="42"/>
      <c r="AR4" s="42"/>
      <c r="AS4" s="24"/>
      <c r="AT4" s="42"/>
      <c r="AU4" s="42"/>
      <c r="AV4" s="42"/>
      <c r="AW4" s="2" t="s">
        <v>485</v>
      </c>
      <c r="AX4" s="2" t="s">
        <v>660</v>
      </c>
      <c r="AY4" s="24"/>
      <c r="AZ4" s="24">
        <v>1</v>
      </c>
      <c r="BA4" s="24"/>
      <c r="BB4" s="24"/>
      <c r="BC4" s="24"/>
      <c r="BD4" s="24"/>
      <c r="BE4" s="27"/>
      <c r="BF4" s="3" t="s">
        <v>487</v>
      </c>
      <c r="BG4" s="44"/>
    </row>
    <row r="5" spans="1:71" x14ac:dyDescent="0.25">
      <c r="A5" s="9" t="s">
        <v>206</v>
      </c>
      <c r="B5" s="1">
        <v>14500</v>
      </c>
      <c r="C5" s="37">
        <v>254</v>
      </c>
      <c r="D5" s="1" t="s">
        <v>488</v>
      </c>
      <c r="E5" s="1" t="s">
        <v>489</v>
      </c>
      <c r="F5" s="1" t="s">
        <v>490</v>
      </c>
      <c r="G5" s="1" t="s">
        <v>490</v>
      </c>
      <c r="J5" s="25"/>
      <c r="K5" s="26"/>
      <c r="L5" s="2" t="s">
        <v>491</v>
      </c>
      <c r="M5" s="2" t="s">
        <v>492</v>
      </c>
      <c r="N5" s="2" t="s">
        <v>492</v>
      </c>
      <c r="O5" s="24"/>
      <c r="P5" s="24">
        <v>357</v>
      </c>
      <c r="Q5" s="24"/>
      <c r="R5" s="42"/>
      <c r="S5" s="42"/>
      <c r="T5" s="42"/>
      <c r="U5" s="42"/>
      <c r="V5" s="42"/>
      <c r="W5" s="42"/>
      <c r="X5" s="42"/>
      <c r="Y5" s="42"/>
      <c r="Z5" s="24"/>
      <c r="AA5" s="42"/>
      <c r="AB5" s="42"/>
      <c r="AC5" s="42"/>
      <c r="AD5" s="24">
        <v>0</v>
      </c>
      <c r="AE5" s="42"/>
      <c r="AF5" s="42"/>
      <c r="AG5" s="42"/>
      <c r="AH5" s="42"/>
      <c r="AI5" s="42"/>
      <c r="AJ5" s="42"/>
      <c r="AK5" s="42"/>
      <c r="AL5" s="42"/>
      <c r="AM5" s="24"/>
      <c r="AN5" s="24"/>
      <c r="AO5" s="42"/>
      <c r="AP5" s="42"/>
      <c r="AQ5" s="42"/>
      <c r="AR5" s="42"/>
      <c r="AS5" s="24"/>
      <c r="AT5" s="42"/>
      <c r="AU5" s="42"/>
      <c r="AV5" s="42"/>
      <c r="AW5" s="2" t="s">
        <v>365</v>
      </c>
      <c r="AX5" s="2" t="s">
        <v>493</v>
      </c>
      <c r="AY5" s="24">
        <v>1</v>
      </c>
      <c r="AZ5" s="24"/>
      <c r="BA5" s="24"/>
      <c r="BB5" s="24"/>
      <c r="BC5" s="24"/>
      <c r="BD5" s="24"/>
      <c r="BE5" s="27"/>
      <c r="BF5" s="3" t="s">
        <v>494</v>
      </c>
      <c r="BG5" s="44"/>
    </row>
    <row r="6" spans="1:71" x14ac:dyDescent="0.25">
      <c r="A6" s="9" t="s">
        <v>207</v>
      </c>
      <c r="B6" s="1">
        <v>32225560</v>
      </c>
      <c r="C6" s="37">
        <v>652090</v>
      </c>
      <c r="D6" s="1" t="s">
        <v>495</v>
      </c>
      <c r="E6" s="1" t="s">
        <v>665</v>
      </c>
      <c r="F6" s="1" t="s">
        <v>497</v>
      </c>
      <c r="G6" s="1" t="s">
        <v>497</v>
      </c>
      <c r="H6" s="1">
        <v>72911</v>
      </c>
      <c r="I6" s="1">
        <v>19630</v>
      </c>
      <c r="J6" s="25">
        <v>27.8</v>
      </c>
      <c r="K6" s="26">
        <v>0.496</v>
      </c>
      <c r="L6" s="2" t="s">
        <v>498</v>
      </c>
      <c r="M6" s="2" t="s">
        <v>85</v>
      </c>
      <c r="N6" s="2" t="s">
        <v>499</v>
      </c>
      <c r="O6" s="24" t="s">
        <v>500</v>
      </c>
      <c r="P6" s="24">
        <v>93</v>
      </c>
      <c r="Q6" s="24" t="s">
        <v>1520</v>
      </c>
      <c r="R6" s="42"/>
      <c r="S6" s="42"/>
      <c r="T6" s="42"/>
      <c r="U6" s="42"/>
      <c r="V6" s="42"/>
      <c r="W6" s="42"/>
      <c r="X6" s="42"/>
      <c r="Y6" s="42"/>
      <c r="Z6" s="24">
        <v>1</v>
      </c>
      <c r="AA6" s="42"/>
      <c r="AB6" s="42"/>
      <c r="AC6" s="42"/>
      <c r="AD6" s="24">
        <v>1</v>
      </c>
      <c r="AE6" s="42"/>
      <c r="AF6" s="42"/>
      <c r="AG6" s="42"/>
      <c r="AH6" s="42"/>
      <c r="AI6" s="42"/>
      <c r="AJ6" s="42"/>
      <c r="AK6" s="42"/>
      <c r="AL6" s="42"/>
      <c r="AM6" s="24">
        <v>1</v>
      </c>
      <c r="AN6" s="24">
        <v>1</v>
      </c>
      <c r="AO6" s="42"/>
      <c r="AP6" s="42"/>
      <c r="AQ6" s="42">
        <v>1</v>
      </c>
      <c r="AR6" s="42"/>
      <c r="AS6" s="24"/>
      <c r="AT6" s="42"/>
      <c r="AU6" s="42"/>
      <c r="AV6" s="42"/>
      <c r="AW6" s="2"/>
      <c r="AX6" s="2"/>
      <c r="AY6" s="24"/>
      <c r="AZ6" s="24"/>
      <c r="BA6" s="24"/>
      <c r="BB6" s="24"/>
      <c r="BC6" s="24">
        <v>2</v>
      </c>
      <c r="BD6" s="24">
        <v>2</v>
      </c>
      <c r="BE6" s="27"/>
      <c r="BF6" s="3" t="s">
        <v>501</v>
      </c>
      <c r="BG6" s="44" t="s">
        <v>2003</v>
      </c>
    </row>
    <row r="7" spans="1:71" x14ac:dyDescent="0.25">
      <c r="A7" s="9" t="s">
        <v>208</v>
      </c>
      <c r="B7" s="1">
        <v>58775022</v>
      </c>
      <c r="C7" s="37">
        <v>1221037</v>
      </c>
      <c r="D7" s="1" t="s">
        <v>481</v>
      </c>
      <c r="E7" s="1" t="s">
        <v>502</v>
      </c>
      <c r="F7" s="1" t="s">
        <v>503</v>
      </c>
      <c r="G7" s="1" t="s">
        <v>504</v>
      </c>
      <c r="H7" s="1">
        <v>794706</v>
      </c>
      <c r="I7" s="1">
        <v>368135</v>
      </c>
      <c r="J7" s="25">
        <v>63.1</v>
      </c>
      <c r="K7" s="26">
        <v>0.70499999999999996</v>
      </c>
      <c r="L7" s="2" t="s">
        <v>505</v>
      </c>
      <c r="M7" s="2" t="s">
        <v>48</v>
      </c>
      <c r="N7" s="2" t="s">
        <v>48</v>
      </c>
      <c r="O7" s="24" t="s">
        <v>1767</v>
      </c>
      <c r="P7" s="24">
        <v>27</v>
      </c>
      <c r="Q7" s="24" t="s">
        <v>1762</v>
      </c>
      <c r="R7" s="42"/>
      <c r="S7" s="42"/>
      <c r="T7" s="42">
        <v>1</v>
      </c>
      <c r="U7" s="42"/>
      <c r="V7" s="42"/>
      <c r="W7" s="42"/>
      <c r="X7" s="42"/>
      <c r="Y7" s="42"/>
      <c r="Z7" s="24">
        <v>1</v>
      </c>
      <c r="AA7" s="42">
        <v>1</v>
      </c>
      <c r="AB7" s="42"/>
      <c r="AC7" s="42"/>
      <c r="AD7" s="24">
        <v>1</v>
      </c>
      <c r="AE7" s="42">
        <v>1</v>
      </c>
      <c r="AF7" s="42"/>
      <c r="AG7" s="42"/>
      <c r="AH7" s="42"/>
      <c r="AI7" s="42"/>
      <c r="AJ7" s="42"/>
      <c r="AK7" s="42"/>
      <c r="AL7" s="42"/>
      <c r="AM7" s="24">
        <v>1</v>
      </c>
      <c r="AN7" s="24">
        <v>1</v>
      </c>
      <c r="AO7" s="42"/>
      <c r="AP7" s="42"/>
      <c r="AQ7" s="42"/>
      <c r="AR7" s="42">
        <v>1</v>
      </c>
      <c r="AS7" s="24"/>
      <c r="AT7" s="42"/>
      <c r="AU7" s="42"/>
      <c r="AV7" s="42"/>
      <c r="AW7" s="2"/>
      <c r="AX7" s="2"/>
      <c r="AY7" s="24"/>
      <c r="AZ7" s="24"/>
      <c r="BA7" s="24"/>
      <c r="BB7" s="24">
        <v>10</v>
      </c>
      <c r="BC7" s="24">
        <v>86</v>
      </c>
      <c r="BD7" s="24">
        <v>8</v>
      </c>
      <c r="BE7" s="27">
        <v>8</v>
      </c>
      <c r="BF7" s="3" t="s">
        <v>506</v>
      </c>
      <c r="BG7" s="44" t="s">
        <v>2004</v>
      </c>
    </row>
    <row r="8" spans="1:71" x14ac:dyDescent="0.25">
      <c r="A8" s="9" t="s">
        <v>209</v>
      </c>
      <c r="B8" s="1">
        <v>2845955</v>
      </c>
      <c r="C8" s="37">
        <v>28748</v>
      </c>
      <c r="D8" s="1" t="s">
        <v>488</v>
      </c>
      <c r="E8" s="1" t="s">
        <v>489</v>
      </c>
      <c r="F8" s="1" t="s">
        <v>507</v>
      </c>
      <c r="G8" s="1" t="s">
        <v>507</v>
      </c>
      <c r="H8" s="1">
        <v>38154</v>
      </c>
      <c r="I8" s="1">
        <v>15059</v>
      </c>
      <c r="J8" s="25">
        <v>29</v>
      </c>
      <c r="K8" s="26">
        <v>0.79100000000000004</v>
      </c>
      <c r="L8" s="2" t="s">
        <v>508</v>
      </c>
      <c r="M8" s="2" t="s">
        <v>88</v>
      </c>
      <c r="N8" s="2" t="s">
        <v>509</v>
      </c>
      <c r="O8" s="24" t="s">
        <v>1768</v>
      </c>
      <c r="P8" s="24">
        <v>355</v>
      </c>
      <c r="Q8" s="24" t="s">
        <v>1523</v>
      </c>
      <c r="R8" s="42"/>
      <c r="S8" s="42"/>
      <c r="T8" s="42"/>
      <c r="U8" s="42"/>
      <c r="V8" s="42"/>
      <c r="W8" s="42"/>
      <c r="X8" s="42"/>
      <c r="Y8" s="42"/>
      <c r="Z8" s="24">
        <v>1</v>
      </c>
      <c r="AA8" s="42"/>
      <c r="AB8" s="42"/>
      <c r="AC8" s="42"/>
      <c r="AD8" s="24">
        <v>1</v>
      </c>
      <c r="AE8" s="42"/>
      <c r="AF8" s="42"/>
      <c r="AG8" s="42"/>
      <c r="AH8" s="42"/>
      <c r="AI8" s="42"/>
      <c r="AJ8" s="42"/>
      <c r="AK8" s="42"/>
      <c r="AL8" s="42"/>
      <c r="AM8" s="24">
        <v>1</v>
      </c>
      <c r="AN8" s="24">
        <v>1</v>
      </c>
      <c r="AO8" s="42"/>
      <c r="AP8" s="42">
        <v>1</v>
      </c>
      <c r="AQ8" s="42"/>
      <c r="AR8" s="42"/>
      <c r="AS8" s="24"/>
      <c r="AT8" s="42"/>
      <c r="AU8" s="42"/>
      <c r="AV8" s="42"/>
      <c r="AW8" s="2"/>
      <c r="AX8" s="2"/>
      <c r="AY8" s="24"/>
      <c r="AZ8" s="24"/>
      <c r="BA8" s="24"/>
      <c r="BB8" s="24">
        <v>2</v>
      </c>
      <c r="BC8" s="24"/>
      <c r="BD8" s="24">
        <v>2</v>
      </c>
      <c r="BE8" s="27"/>
      <c r="BF8" s="3" t="s">
        <v>510</v>
      </c>
      <c r="BG8" s="44"/>
    </row>
    <row r="9" spans="1:71" x14ac:dyDescent="0.25">
      <c r="A9" s="9" t="s">
        <v>210</v>
      </c>
      <c r="B9" s="1">
        <v>83149300</v>
      </c>
      <c r="C9" s="37">
        <v>356733</v>
      </c>
      <c r="D9" s="1" t="s">
        <v>488</v>
      </c>
      <c r="E9" s="1" t="s">
        <v>511</v>
      </c>
      <c r="F9" s="1" t="s">
        <v>512</v>
      </c>
      <c r="G9" s="1" t="s">
        <v>512</v>
      </c>
      <c r="H9" s="1">
        <v>4373951</v>
      </c>
      <c r="I9" s="1">
        <v>3951340</v>
      </c>
      <c r="J9" s="25">
        <v>28.3</v>
      </c>
      <c r="K9" s="26">
        <v>0.93899999999999995</v>
      </c>
      <c r="L9" s="2" t="s">
        <v>491</v>
      </c>
      <c r="M9" s="2" t="s">
        <v>3</v>
      </c>
      <c r="N9" s="2" t="s">
        <v>513</v>
      </c>
      <c r="O9" s="24" t="s">
        <v>1769</v>
      </c>
      <c r="P9" s="24">
        <v>49</v>
      </c>
      <c r="Q9" s="24" t="s">
        <v>1572</v>
      </c>
      <c r="R9" s="42"/>
      <c r="S9" s="42"/>
      <c r="T9" s="42"/>
      <c r="U9" s="42"/>
      <c r="V9" s="42"/>
      <c r="W9" s="42"/>
      <c r="X9" s="42"/>
      <c r="Y9" s="42"/>
      <c r="Z9" s="24">
        <v>1</v>
      </c>
      <c r="AA9" s="42"/>
      <c r="AB9" s="42"/>
      <c r="AC9" s="42"/>
      <c r="AD9" s="24">
        <v>1</v>
      </c>
      <c r="AE9" s="42">
        <v>1</v>
      </c>
      <c r="AF9" s="42">
        <v>1</v>
      </c>
      <c r="AG9" s="42"/>
      <c r="AH9" s="42"/>
      <c r="AI9" s="42"/>
      <c r="AJ9" s="42"/>
      <c r="AK9" s="42">
        <v>1</v>
      </c>
      <c r="AL9" s="42"/>
      <c r="AM9" s="24">
        <v>1</v>
      </c>
      <c r="AN9" s="24">
        <v>1</v>
      </c>
      <c r="AO9" s="42"/>
      <c r="AP9" s="42">
        <v>1</v>
      </c>
      <c r="AQ9" s="42"/>
      <c r="AR9" s="42"/>
      <c r="AS9" s="24">
        <v>1</v>
      </c>
      <c r="AT9" s="42"/>
      <c r="AU9" s="42"/>
      <c r="AV9" s="42">
        <v>1</v>
      </c>
      <c r="AW9" s="2"/>
      <c r="AX9" s="2"/>
      <c r="AY9" s="24"/>
      <c r="AZ9" s="24"/>
      <c r="BA9" s="24"/>
      <c r="BB9" s="24">
        <v>110</v>
      </c>
      <c r="BC9" s="24">
        <v>615</v>
      </c>
      <c r="BD9" s="24">
        <v>40</v>
      </c>
      <c r="BE9" s="27">
        <v>14</v>
      </c>
      <c r="BF9" s="3" t="s">
        <v>514</v>
      </c>
      <c r="BG9" s="44" t="s">
        <v>2008</v>
      </c>
    </row>
    <row r="10" spans="1:71" x14ac:dyDescent="0.25">
      <c r="A10" s="9" t="s">
        <v>79</v>
      </c>
      <c r="B10" s="1">
        <v>77543</v>
      </c>
      <c r="C10" s="37">
        <v>453</v>
      </c>
      <c r="D10" s="1" t="s">
        <v>488</v>
      </c>
      <c r="E10" s="1" t="s">
        <v>489</v>
      </c>
      <c r="F10" s="1" t="s">
        <v>515</v>
      </c>
      <c r="G10" s="1" t="s">
        <v>515</v>
      </c>
      <c r="I10" s="1">
        <v>3278</v>
      </c>
      <c r="J10" s="25"/>
      <c r="K10" s="26">
        <v>0.85699999999999998</v>
      </c>
      <c r="L10" s="2"/>
      <c r="M10" s="2" t="s">
        <v>79</v>
      </c>
      <c r="N10" s="2"/>
      <c r="O10" s="24" t="s">
        <v>1770</v>
      </c>
      <c r="P10" s="24">
        <v>376</v>
      </c>
      <c r="Q10" s="24" t="s">
        <v>1518</v>
      </c>
      <c r="R10" s="42"/>
      <c r="S10" s="42"/>
      <c r="T10" s="42"/>
      <c r="U10" s="42"/>
      <c r="V10" s="42"/>
      <c r="W10" s="42"/>
      <c r="X10" s="42"/>
      <c r="Y10" s="42"/>
      <c r="Z10" s="24">
        <v>1</v>
      </c>
      <c r="AA10" s="42"/>
      <c r="AB10" s="42"/>
      <c r="AC10" s="42"/>
      <c r="AD10" s="24">
        <v>1</v>
      </c>
      <c r="AE10" s="42"/>
      <c r="AF10" s="42"/>
      <c r="AG10" s="42"/>
      <c r="AH10" s="42"/>
      <c r="AI10" s="42"/>
      <c r="AJ10" s="42"/>
      <c r="AK10" s="42"/>
      <c r="AL10" s="42"/>
      <c r="AM10" s="24"/>
      <c r="AN10" s="24">
        <v>1</v>
      </c>
      <c r="AO10" s="42"/>
      <c r="AP10" s="42"/>
      <c r="AQ10" s="42"/>
      <c r="AR10" s="42"/>
      <c r="AS10" s="24"/>
      <c r="AT10" s="42"/>
      <c r="AU10" s="42"/>
      <c r="AV10" s="42"/>
      <c r="AW10" s="2"/>
      <c r="AX10" s="2"/>
      <c r="AY10" s="24">
        <v>1</v>
      </c>
      <c r="AZ10" s="24"/>
      <c r="BA10" s="24"/>
      <c r="BB10" s="24"/>
      <c r="BC10" s="24"/>
      <c r="BD10" s="24">
        <v>1</v>
      </c>
      <c r="BE10" s="27"/>
      <c r="BF10" s="3" t="s">
        <v>516</v>
      </c>
      <c r="BG10" s="44"/>
    </row>
    <row r="11" spans="1:71" x14ac:dyDescent="0.25">
      <c r="A11" s="9" t="s">
        <v>154</v>
      </c>
      <c r="B11" s="1">
        <v>31127674</v>
      </c>
      <c r="C11" s="37">
        <v>1246700</v>
      </c>
      <c r="D11" s="1" t="s">
        <v>481</v>
      </c>
      <c r="E11" s="1" t="s">
        <v>502</v>
      </c>
      <c r="F11" s="1" t="s">
        <v>517</v>
      </c>
      <c r="G11" s="1" t="s">
        <v>517</v>
      </c>
      <c r="H11" s="1">
        <v>198821</v>
      </c>
      <c r="I11" s="1">
        <v>105902</v>
      </c>
      <c r="J11" s="25">
        <v>58.6</v>
      </c>
      <c r="K11" s="26">
        <v>0.57399999999999995</v>
      </c>
      <c r="L11" s="2" t="s">
        <v>518</v>
      </c>
      <c r="M11" s="2" t="s">
        <v>154</v>
      </c>
      <c r="N11" s="2" t="s">
        <v>154</v>
      </c>
      <c r="O11" s="24" t="s">
        <v>1771</v>
      </c>
      <c r="P11" s="24">
        <v>244</v>
      </c>
      <c r="Q11" s="24" t="s">
        <v>1525</v>
      </c>
      <c r="R11" s="42"/>
      <c r="S11" s="42"/>
      <c r="T11" s="42"/>
      <c r="U11" s="42"/>
      <c r="V11" s="42"/>
      <c r="W11" s="42"/>
      <c r="X11" s="42"/>
      <c r="Y11" s="42"/>
      <c r="Z11" s="24">
        <v>1</v>
      </c>
      <c r="AA11" s="42"/>
      <c r="AB11" s="42"/>
      <c r="AC11" s="42"/>
      <c r="AD11" s="24">
        <v>1</v>
      </c>
      <c r="AE11" s="42"/>
      <c r="AF11" s="42"/>
      <c r="AG11" s="42"/>
      <c r="AH11" s="42"/>
      <c r="AI11" s="42"/>
      <c r="AJ11" s="42"/>
      <c r="AK11" s="42"/>
      <c r="AL11" s="42"/>
      <c r="AM11" s="24">
        <v>1</v>
      </c>
      <c r="AN11" s="24">
        <v>1</v>
      </c>
      <c r="AO11" s="42">
        <v>1</v>
      </c>
      <c r="AP11" s="42"/>
      <c r="AQ11" s="42"/>
      <c r="AR11" s="42">
        <v>1</v>
      </c>
      <c r="AS11" s="24"/>
      <c r="AT11" s="42"/>
      <c r="AU11" s="42"/>
      <c r="AV11" s="42"/>
      <c r="AW11" s="2"/>
      <c r="AX11" s="2"/>
      <c r="AY11" s="24"/>
      <c r="AZ11" s="24"/>
      <c r="BA11" s="24"/>
      <c r="BB11" s="24"/>
      <c r="BC11" s="24"/>
      <c r="BD11" s="24"/>
      <c r="BE11" s="27"/>
      <c r="BF11" s="3" t="s">
        <v>519</v>
      </c>
      <c r="BG11" s="44" t="s">
        <v>2004</v>
      </c>
    </row>
    <row r="12" spans="1:71" x14ac:dyDescent="0.25">
      <c r="A12" s="9" t="s">
        <v>211</v>
      </c>
      <c r="B12" s="1">
        <v>14869</v>
      </c>
      <c r="C12" s="37">
        <v>102</v>
      </c>
      <c r="D12" s="1" t="s">
        <v>520</v>
      </c>
      <c r="E12" s="1" t="s">
        <v>521</v>
      </c>
      <c r="F12" s="1" t="s">
        <v>522</v>
      </c>
      <c r="G12" s="1" t="s">
        <v>522</v>
      </c>
      <c r="I12" s="1">
        <v>311</v>
      </c>
      <c r="J12" s="25"/>
      <c r="K12" s="26"/>
      <c r="L12" s="2"/>
      <c r="M12" s="2" t="s">
        <v>196</v>
      </c>
      <c r="N12" s="2"/>
      <c r="O12" s="24" t="s">
        <v>1772</v>
      </c>
      <c r="P12" s="24">
        <v>1</v>
      </c>
      <c r="Q12" s="24" t="s">
        <v>1522</v>
      </c>
      <c r="R12" s="42"/>
      <c r="S12" s="42"/>
      <c r="T12" s="42"/>
      <c r="U12" s="42"/>
      <c r="V12" s="42"/>
      <c r="W12" s="42"/>
      <c r="X12" s="42"/>
      <c r="Y12" s="42"/>
      <c r="Z12" s="24"/>
      <c r="AA12" s="42"/>
      <c r="AB12" s="42"/>
      <c r="AC12" s="42"/>
      <c r="AD12" s="24">
        <v>1</v>
      </c>
      <c r="AE12" s="42"/>
      <c r="AF12" s="42"/>
      <c r="AG12" s="42"/>
      <c r="AH12" s="42"/>
      <c r="AI12" s="42"/>
      <c r="AJ12" s="42"/>
      <c r="AK12" s="42"/>
      <c r="AL12" s="42"/>
      <c r="AM12" s="24"/>
      <c r="AN12" s="24"/>
      <c r="AO12" s="42"/>
      <c r="AP12" s="42"/>
      <c r="AQ12" s="42"/>
      <c r="AR12" s="42"/>
      <c r="AS12" s="24"/>
      <c r="AT12" s="42"/>
      <c r="AU12" s="42"/>
      <c r="AV12" s="42"/>
      <c r="AW12" s="2" t="s">
        <v>365</v>
      </c>
      <c r="AX12" s="2" t="s">
        <v>493</v>
      </c>
      <c r="AY12" s="24">
        <v>1</v>
      </c>
      <c r="AZ12" s="24">
        <v>1</v>
      </c>
      <c r="BA12" s="24"/>
      <c r="BB12" s="24"/>
      <c r="BC12" s="24"/>
      <c r="BD12" s="24"/>
      <c r="BE12" s="27">
        <v>1</v>
      </c>
      <c r="BF12" s="3" t="s">
        <v>523</v>
      </c>
      <c r="BG12" s="44"/>
    </row>
    <row r="13" spans="1:71" x14ac:dyDescent="0.25">
      <c r="A13" s="9" t="s">
        <v>212</v>
      </c>
      <c r="B13" s="1">
        <v>0</v>
      </c>
      <c r="C13" s="37">
        <v>14000000</v>
      </c>
      <c r="D13" s="1" t="s">
        <v>212</v>
      </c>
      <c r="E13" s="1" t="s">
        <v>212</v>
      </c>
      <c r="J13" s="25"/>
      <c r="K13" s="26"/>
      <c r="L13" s="2"/>
      <c r="M13" s="2" t="s">
        <v>524</v>
      </c>
      <c r="N13" s="2"/>
      <c r="O13" s="24" t="s">
        <v>1773</v>
      </c>
      <c r="P13" s="24"/>
      <c r="Q13" s="24" t="s">
        <v>1526</v>
      </c>
      <c r="R13" s="42"/>
      <c r="S13" s="42"/>
      <c r="T13" s="42"/>
      <c r="U13" s="42"/>
      <c r="V13" s="42"/>
      <c r="W13" s="42"/>
      <c r="X13" s="42"/>
      <c r="Y13" s="42"/>
      <c r="Z13" s="24"/>
      <c r="AA13" s="42"/>
      <c r="AB13" s="42"/>
      <c r="AC13" s="42"/>
      <c r="AD13" s="24">
        <v>0</v>
      </c>
      <c r="AE13" s="42"/>
      <c r="AF13" s="42"/>
      <c r="AG13" s="42"/>
      <c r="AH13" s="42"/>
      <c r="AI13" s="42"/>
      <c r="AJ13" s="42"/>
      <c r="AK13" s="42"/>
      <c r="AL13" s="42"/>
      <c r="AM13" s="24"/>
      <c r="AN13" s="24"/>
      <c r="AO13" s="42"/>
      <c r="AP13" s="42"/>
      <c r="AQ13" s="42"/>
      <c r="AR13" s="42"/>
      <c r="AS13" s="24"/>
      <c r="AT13" s="42"/>
      <c r="AU13" s="42"/>
      <c r="AV13" s="42"/>
      <c r="AW13" s="2" t="s">
        <v>525</v>
      </c>
      <c r="AX13" s="2" t="s">
        <v>526</v>
      </c>
      <c r="AY13" s="24"/>
      <c r="AZ13" s="24"/>
      <c r="BA13" s="24"/>
      <c r="BB13" s="24"/>
      <c r="BC13" s="24"/>
      <c r="BD13" s="24"/>
      <c r="BE13" s="27"/>
      <c r="BF13" s="3" t="s">
        <v>527</v>
      </c>
      <c r="BG13" s="44"/>
    </row>
    <row r="14" spans="1:71" x14ac:dyDescent="0.25">
      <c r="A14" s="9" t="s">
        <v>213</v>
      </c>
      <c r="B14" s="1">
        <v>96453</v>
      </c>
      <c r="C14" s="37">
        <v>440</v>
      </c>
      <c r="D14" s="1" t="s">
        <v>520</v>
      </c>
      <c r="E14" s="1" t="s">
        <v>521</v>
      </c>
      <c r="F14" s="1" t="s">
        <v>528</v>
      </c>
      <c r="G14" s="1" t="s">
        <v>528</v>
      </c>
      <c r="H14" s="1">
        <v>2533</v>
      </c>
      <c r="I14" s="1">
        <v>1611</v>
      </c>
      <c r="J14" s="25"/>
      <c r="K14" s="26">
        <v>0.77600000000000002</v>
      </c>
      <c r="L14" s="2"/>
      <c r="M14" s="2" t="s">
        <v>155</v>
      </c>
      <c r="N14" s="2"/>
      <c r="O14" s="24" t="s">
        <v>1774</v>
      </c>
      <c r="P14" s="24">
        <v>1</v>
      </c>
      <c r="Q14" s="24" t="s">
        <v>1521</v>
      </c>
      <c r="R14" s="42"/>
      <c r="S14" s="42"/>
      <c r="T14" s="42"/>
      <c r="U14" s="42"/>
      <c r="V14" s="42"/>
      <c r="W14" s="42">
        <v>1</v>
      </c>
      <c r="X14" s="42"/>
      <c r="Y14" s="42"/>
      <c r="Z14" s="24">
        <v>1</v>
      </c>
      <c r="AA14" s="42">
        <v>1</v>
      </c>
      <c r="AB14" s="42"/>
      <c r="AC14" s="42"/>
      <c r="AD14" s="24">
        <v>1</v>
      </c>
      <c r="AE14" s="42"/>
      <c r="AF14" s="42"/>
      <c r="AG14" s="42"/>
      <c r="AH14" s="42"/>
      <c r="AI14" s="42"/>
      <c r="AJ14" s="42"/>
      <c r="AK14" s="42"/>
      <c r="AL14" s="42">
        <v>1</v>
      </c>
      <c r="AM14" s="24">
        <v>1</v>
      </c>
      <c r="AN14" s="24">
        <v>1</v>
      </c>
      <c r="AO14" s="42"/>
      <c r="AP14" s="42"/>
      <c r="AQ14" s="42"/>
      <c r="AR14" s="42"/>
      <c r="AS14" s="24"/>
      <c r="AT14" s="42"/>
      <c r="AU14" s="42"/>
      <c r="AV14" s="42"/>
      <c r="AW14" s="2"/>
      <c r="AX14" s="2"/>
      <c r="AY14" s="24">
        <v>1</v>
      </c>
      <c r="AZ14" s="24">
        <v>1</v>
      </c>
      <c r="BA14" s="24"/>
      <c r="BB14" s="24"/>
      <c r="BC14" s="24"/>
      <c r="BD14" s="24"/>
      <c r="BE14" s="27">
        <v>1</v>
      </c>
      <c r="BF14" s="3" t="s">
        <v>529</v>
      </c>
      <c r="BG14" s="44" t="s">
        <v>1987</v>
      </c>
    </row>
    <row r="15" spans="1:71" x14ac:dyDescent="0.25">
      <c r="A15" s="9" t="s">
        <v>214</v>
      </c>
      <c r="B15" s="1">
        <v>34218169</v>
      </c>
      <c r="C15" s="37">
        <v>2149690</v>
      </c>
      <c r="D15" s="1" t="s">
        <v>495</v>
      </c>
      <c r="E15" s="1" t="s">
        <v>531</v>
      </c>
      <c r="F15" s="1" t="s">
        <v>532</v>
      </c>
      <c r="G15" s="1" t="s">
        <v>532</v>
      </c>
      <c r="H15" s="1">
        <v>1844751</v>
      </c>
      <c r="I15" s="1">
        <v>786522</v>
      </c>
      <c r="J15" s="25"/>
      <c r="K15" s="26">
        <v>0.85699999999999998</v>
      </c>
      <c r="L15" s="2" t="s">
        <v>533</v>
      </c>
      <c r="M15" s="2" t="s">
        <v>37</v>
      </c>
      <c r="N15" s="2" t="s">
        <v>534</v>
      </c>
      <c r="O15" s="24" t="s">
        <v>1775</v>
      </c>
      <c r="P15" s="24">
        <v>966</v>
      </c>
      <c r="Q15" s="24" t="s">
        <v>1708</v>
      </c>
      <c r="R15" s="42"/>
      <c r="S15" s="42"/>
      <c r="T15" s="42"/>
      <c r="U15" s="42"/>
      <c r="V15" s="42"/>
      <c r="W15" s="42"/>
      <c r="X15" s="42"/>
      <c r="Y15" s="42"/>
      <c r="Z15" s="24">
        <v>1</v>
      </c>
      <c r="AA15" s="42"/>
      <c r="AB15" s="42"/>
      <c r="AC15" s="42"/>
      <c r="AD15" s="24">
        <v>1</v>
      </c>
      <c r="AE15" s="42">
        <v>1</v>
      </c>
      <c r="AF15" s="42"/>
      <c r="AG15" s="42"/>
      <c r="AH15" s="42"/>
      <c r="AI15" s="42"/>
      <c r="AJ15" s="42"/>
      <c r="AK15" s="42"/>
      <c r="AL15" s="42"/>
      <c r="AM15" s="24">
        <v>1</v>
      </c>
      <c r="AN15" s="24">
        <v>1</v>
      </c>
      <c r="AO15" s="42">
        <v>1</v>
      </c>
      <c r="AP15" s="42"/>
      <c r="AQ15" s="42"/>
      <c r="AR15" s="42"/>
      <c r="AS15" s="24"/>
      <c r="AT15" s="42"/>
      <c r="AU15" s="42"/>
      <c r="AV15" s="42"/>
      <c r="AW15" s="2"/>
      <c r="AX15" s="2"/>
      <c r="AY15" s="24"/>
      <c r="AZ15" s="24"/>
      <c r="BA15" s="24"/>
      <c r="BB15" s="24"/>
      <c r="BC15" s="24">
        <v>3</v>
      </c>
      <c r="BD15" s="24">
        <v>4</v>
      </c>
      <c r="BE15" s="27">
        <v>2</v>
      </c>
      <c r="BF15" s="3" t="s">
        <v>535</v>
      </c>
      <c r="BG15" s="44"/>
    </row>
    <row r="16" spans="1:71" x14ac:dyDescent="0.25">
      <c r="A16" s="9" t="s">
        <v>215</v>
      </c>
      <c r="B16" s="1">
        <v>43000000</v>
      </c>
      <c r="C16" s="37">
        <v>2381741</v>
      </c>
      <c r="D16" s="1" t="s">
        <v>481</v>
      </c>
      <c r="E16" s="1" t="s">
        <v>482</v>
      </c>
      <c r="F16" s="1" t="s">
        <v>536</v>
      </c>
      <c r="G16" s="1" t="s">
        <v>536</v>
      </c>
      <c r="H16" s="1">
        <v>666960</v>
      </c>
      <c r="I16" s="1">
        <v>173757</v>
      </c>
      <c r="J16" s="25">
        <v>35.299999999999997</v>
      </c>
      <c r="K16" s="26">
        <v>0.75900000000000001</v>
      </c>
      <c r="L16" s="2" t="s">
        <v>537</v>
      </c>
      <c r="M16" s="2" t="s">
        <v>53</v>
      </c>
      <c r="N16" s="2" t="s">
        <v>538</v>
      </c>
      <c r="O16" s="24" t="s">
        <v>1776</v>
      </c>
      <c r="P16" s="24">
        <v>213</v>
      </c>
      <c r="Q16" s="24" t="s">
        <v>1577</v>
      </c>
      <c r="R16" s="42"/>
      <c r="S16" s="42"/>
      <c r="T16" s="42"/>
      <c r="U16" s="42"/>
      <c r="V16" s="42"/>
      <c r="W16" s="42"/>
      <c r="X16" s="42"/>
      <c r="Y16" s="42"/>
      <c r="Z16" s="24">
        <v>1</v>
      </c>
      <c r="AA16" s="42"/>
      <c r="AB16" s="42"/>
      <c r="AC16" s="42"/>
      <c r="AD16" s="24">
        <v>1</v>
      </c>
      <c r="AE16" s="42"/>
      <c r="AF16" s="42"/>
      <c r="AG16" s="42"/>
      <c r="AH16" s="42"/>
      <c r="AI16" s="42"/>
      <c r="AJ16" s="42"/>
      <c r="AK16" s="42"/>
      <c r="AL16" s="42"/>
      <c r="AM16" s="24"/>
      <c r="AN16" s="24">
        <v>1</v>
      </c>
      <c r="AO16" s="42">
        <v>1</v>
      </c>
      <c r="AP16" s="42"/>
      <c r="AQ16" s="42"/>
      <c r="AR16" s="42"/>
      <c r="AS16" s="24"/>
      <c r="AT16" s="42"/>
      <c r="AU16" s="42">
        <v>1</v>
      </c>
      <c r="AV16" s="42"/>
      <c r="AW16" s="2"/>
      <c r="AX16" s="2"/>
      <c r="AY16" s="24"/>
      <c r="AZ16" s="24"/>
      <c r="BA16" s="24"/>
      <c r="BB16" s="24"/>
      <c r="BC16" s="24">
        <v>17</v>
      </c>
      <c r="BD16" s="24">
        <v>7</v>
      </c>
      <c r="BE16" s="27"/>
      <c r="BF16" s="3" t="s">
        <v>539</v>
      </c>
      <c r="BG16" s="44" t="s">
        <v>2006</v>
      </c>
    </row>
    <row r="17" spans="1:59" x14ac:dyDescent="0.25">
      <c r="A17" s="9" t="s">
        <v>49</v>
      </c>
      <c r="B17" s="1">
        <v>44938712</v>
      </c>
      <c r="C17" s="37">
        <v>2780400</v>
      </c>
      <c r="D17" s="1" t="s">
        <v>520</v>
      </c>
      <c r="E17" s="1" t="s">
        <v>540</v>
      </c>
      <c r="F17" s="1" t="s">
        <v>541</v>
      </c>
      <c r="G17" s="1" t="s">
        <v>541</v>
      </c>
      <c r="H17" s="1">
        <v>959528</v>
      </c>
      <c r="I17" s="1">
        <v>519487</v>
      </c>
      <c r="J17" s="25">
        <v>41.2</v>
      </c>
      <c r="K17" s="26">
        <v>0.83</v>
      </c>
      <c r="L17" s="2" t="s">
        <v>542</v>
      </c>
      <c r="M17" s="2" t="s">
        <v>49</v>
      </c>
      <c r="N17" s="2" t="s">
        <v>49</v>
      </c>
      <c r="O17" s="24" t="s">
        <v>543</v>
      </c>
      <c r="P17" s="24">
        <v>54</v>
      </c>
      <c r="Q17" s="24" t="s">
        <v>1527</v>
      </c>
      <c r="R17" s="42"/>
      <c r="S17" s="42"/>
      <c r="T17" s="42"/>
      <c r="U17" s="42"/>
      <c r="V17" s="42"/>
      <c r="W17" s="42"/>
      <c r="X17" s="42"/>
      <c r="Y17" s="42"/>
      <c r="Z17" s="24">
        <v>1</v>
      </c>
      <c r="AA17" s="42"/>
      <c r="AB17" s="42"/>
      <c r="AC17" s="42"/>
      <c r="AD17" s="24">
        <v>1</v>
      </c>
      <c r="AE17" s="42">
        <v>1</v>
      </c>
      <c r="AF17" s="42"/>
      <c r="AG17" s="42"/>
      <c r="AH17" s="42"/>
      <c r="AI17" s="42">
        <v>1</v>
      </c>
      <c r="AJ17" s="42"/>
      <c r="AK17" s="42"/>
      <c r="AL17" s="42">
        <v>1</v>
      </c>
      <c r="AM17" s="24">
        <v>1</v>
      </c>
      <c r="AN17" s="24">
        <v>1</v>
      </c>
      <c r="AO17" s="42"/>
      <c r="AP17" s="42"/>
      <c r="AQ17" s="42"/>
      <c r="AR17" s="42"/>
      <c r="AS17" s="24"/>
      <c r="AT17" s="42"/>
      <c r="AU17" s="42"/>
      <c r="AV17" s="42"/>
      <c r="AW17" s="2"/>
      <c r="AX17" s="2"/>
      <c r="AY17" s="24"/>
      <c r="AZ17" s="24"/>
      <c r="BA17" s="24"/>
      <c r="BB17" s="24">
        <v>5</v>
      </c>
      <c r="BC17" s="24">
        <v>74</v>
      </c>
      <c r="BD17" s="24">
        <v>9</v>
      </c>
      <c r="BE17" s="27">
        <v>9</v>
      </c>
      <c r="BF17" s="3" t="s">
        <v>544</v>
      </c>
      <c r="BG17" s="44" t="s">
        <v>1997</v>
      </c>
    </row>
    <row r="18" spans="1:59" x14ac:dyDescent="0.25">
      <c r="A18" s="9" t="s">
        <v>216</v>
      </c>
      <c r="B18" s="1">
        <v>2957500</v>
      </c>
      <c r="C18" s="37">
        <v>29800</v>
      </c>
      <c r="D18" s="1" t="s">
        <v>488</v>
      </c>
      <c r="E18" s="1" t="s">
        <v>545</v>
      </c>
      <c r="F18" s="1" t="s">
        <v>546</v>
      </c>
      <c r="G18" s="1" t="s">
        <v>546</v>
      </c>
      <c r="H18" s="1">
        <v>29908</v>
      </c>
      <c r="I18" s="1">
        <v>12433</v>
      </c>
      <c r="J18" s="25">
        <v>33.6</v>
      </c>
      <c r="K18" s="26">
        <v>0.76</v>
      </c>
      <c r="L18" s="2" t="s">
        <v>547</v>
      </c>
      <c r="M18" s="2" t="s">
        <v>66</v>
      </c>
      <c r="N18" s="2" t="s">
        <v>548</v>
      </c>
      <c r="O18" s="24" t="s">
        <v>1777</v>
      </c>
      <c r="P18" s="24">
        <v>374</v>
      </c>
      <c r="Q18" s="24" t="s">
        <v>1524</v>
      </c>
      <c r="R18" s="42"/>
      <c r="S18" s="42"/>
      <c r="T18" s="42"/>
      <c r="U18" s="42"/>
      <c r="V18" s="42"/>
      <c r="W18" s="42"/>
      <c r="X18" s="42">
        <v>1</v>
      </c>
      <c r="Y18" s="42"/>
      <c r="Z18" s="24">
        <v>1</v>
      </c>
      <c r="AA18" s="42"/>
      <c r="AB18" s="42"/>
      <c r="AC18" s="42">
        <v>1</v>
      </c>
      <c r="AD18" s="24">
        <v>1</v>
      </c>
      <c r="AE18" s="42"/>
      <c r="AF18" s="42"/>
      <c r="AG18" s="42"/>
      <c r="AH18" s="42"/>
      <c r="AI18" s="42"/>
      <c r="AJ18" s="42"/>
      <c r="AK18" s="42"/>
      <c r="AL18" s="42"/>
      <c r="AM18" s="24">
        <v>1</v>
      </c>
      <c r="AN18" s="24">
        <v>1</v>
      </c>
      <c r="AO18" s="42"/>
      <c r="AP18" s="42"/>
      <c r="AQ18" s="42"/>
      <c r="AR18" s="42"/>
      <c r="AS18" s="24"/>
      <c r="AT18" s="42"/>
      <c r="AU18" s="42"/>
      <c r="AV18" s="42"/>
      <c r="AW18" s="2"/>
      <c r="AX18" s="2"/>
      <c r="AY18" s="24"/>
      <c r="AZ18" s="24"/>
      <c r="BA18" s="24">
        <v>1</v>
      </c>
      <c r="BB18" s="24"/>
      <c r="BC18" s="24">
        <v>14</v>
      </c>
      <c r="BD18" s="24">
        <v>3</v>
      </c>
      <c r="BE18" s="27"/>
      <c r="BF18" s="3" t="s">
        <v>549</v>
      </c>
      <c r="BG18" s="44" t="s">
        <v>1988</v>
      </c>
    </row>
    <row r="19" spans="1:59" x14ac:dyDescent="0.25">
      <c r="A19" s="9" t="s">
        <v>130</v>
      </c>
      <c r="B19" s="1">
        <v>110108</v>
      </c>
      <c r="C19" s="37">
        <v>180</v>
      </c>
      <c r="D19" s="1" t="s">
        <v>520</v>
      </c>
      <c r="E19" s="1" t="s">
        <v>521</v>
      </c>
      <c r="F19" s="1" t="s">
        <v>550</v>
      </c>
      <c r="G19" s="1" t="s">
        <v>550</v>
      </c>
      <c r="I19" s="1">
        <v>2822</v>
      </c>
      <c r="J19" s="25"/>
      <c r="K19" s="26"/>
      <c r="L19" s="2"/>
      <c r="M19" s="2" t="s">
        <v>130</v>
      </c>
      <c r="N19" s="2"/>
      <c r="O19" s="24" t="s">
        <v>1778</v>
      </c>
      <c r="P19" s="24">
        <v>297</v>
      </c>
      <c r="Q19" s="24" t="s">
        <v>1531</v>
      </c>
      <c r="R19" s="42"/>
      <c r="S19" s="42"/>
      <c r="T19" s="42"/>
      <c r="U19" s="42"/>
      <c r="V19" s="42"/>
      <c r="W19" s="42"/>
      <c r="X19" s="42"/>
      <c r="Y19" s="42"/>
      <c r="Z19" s="24">
        <v>1</v>
      </c>
      <c r="AA19" s="42"/>
      <c r="AB19" s="42"/>
      <c r="AC19" s="42"/>
      <c r="AD19" s="24">
        <v>1</v>
      </c>
      <c r="AE19" s="42"/>
      <c r="AF19" s="42"/>
      <c r="AG19" s="42"/>
      <c r="AH19" s="42"/>
      <c r="AI19" s="42"/>
      <c r="AJ19" s="42"/>
      <c r="AK19" s="42"/>
      <c r="AL19" s="42"/>
      <c r="AM19" s="24"/>
      <c r="AN19" s="24"/>
      <c r="AO19" s="42"/>
      <c r="AP19" s="42"/>
      <c r="AQ19" s="42"/>
      <c r="AR19" s="42"/>
      <c r="AS19" s="24"/>
      <c r="AT19" s="42"/>
      <c r="AU19" s="42"/>
      <c r="AV19" s="42"/>
      <c r="AW19" s="2" t="s">
        <v>439</v>
      </c>
      <c r="AX19" s="2" t="s">
        <v>716</v>
      </c>
      <c r="AY19" s="24">
        <v>1</v>
      </c>
      <c r="AZ19" s="24">
        <v>1</v>
      </c>
      <c r="BA19" s="24"/>
      <c r="BB19" s="24"/>
      <c r="BC19" s="24"/>
      <c r="BD19" s="24"/>
      <c r="BE19" s="27"/>
      <c r="BF19" s="3" t="s">
        <v>551</v>
      </c>
      <c r="BG19" s="44"/>
    </row>
    <row r="20" spans="1:59" x14ac:dyDescent="0.25">
      <c r="A20" s="9" t="s">
        <v>217</v>
      </c>
      <c r="B20" s="1">
        <v>25699280</v>
      </c>
      <c r="C20" s="37">
        <v>7692024</v>
      </c>
      <c r="D20" s="1" t="s">
        <v>552</v>
      </c>
      <c r="E20" s="1" t="s">
        <v>553</v>
      </c>
      <c r="F20" s="1" t="s">
        <v>554</v>
      </c>
      <c r="G20" s="1" t="s">
        <v>555</v>
      </c>
      <c r="H20" s="1">
        <v>1312534</v>
      </c>
      <c r="I20" s="1">
        <v>1420045</v>
      </c>
      <c r="J20" s="25">
        <v>35.799999999999997</v>
      </c>
      <c r="K20" s="26">
        <v>0.93799999999999994</v>
      </c>
      <c r="L20" s="2" t="s">
        <v>556</v>
      </c>
      <c r="M20" s="2" t="s">
        <v>21</v>
      </c>
      <c r="N20" s="2" t="s">
        <v>21</v>
      </c>
      <c r="O20" s="24" t="s">
        <v>557</v>
      </c>
      <c r="P20" s="24">
        <v>61</v>
      </c>
      <c r="Q20" s="24" t="s">
        <v>1530</v>
      </c>
      <c r="R20" s="42">
        <v>1</v>
      </c>
      <c r="S20" s="42"/>
      <c r="T20" s="42"/>
      <c r="U20" s="42"/>
      <c r="V20" s="42"/>
      <c r="W20" s="42"/>
      <c r="X20" s="42"/>
      <c r="Y20" s="42"/>
      <c r="Z20" s="24">
        <v>1</v>
      </c>
      <c r="AA20" s="42">
        <v>1</v>
      </c>
      <c r="AB20" s="42"/>
      <c r="AC20" s="42"/>
      <c r="AD20" s="24">
        <v>1</v>
      </c>
      <c r="AE20" s="42">
        <v>1</v>
      </c>
      <c r="AF20" s="42"/>
      <c r="AG20" s="42"/>
      <c r="AH20" s="42"/>
      <c r="AI20" s="42"/>
      <c r="AJ20" s="42"/>
      <c r="AK20" s="42">
        <v>1</v>
      </c>
      <c r="AL20" s="42"/>
      <c r="AM20" s="24">
        <v>1</v>
      </c>
      <c r="AN20" s="24">
        <v>1</v>
      </c>
      <c r="AO20" s="42"/>
      <c r="AP20" s="42"/>
      <c r="AQ20" s="42"/>
      <c r="AR20" s="42"/>
      <c r="AS20" s="24"/>
      <c r="AT20" s="42"/>
      <c r="AU20" s="42"/>
      <c r="AV20" s="42"/>
      <c r="AW20" s="2"/>
      <c r="AX20" s="2"/>
      <c r="AY20" s="24"/>
      <c r="AZ20" s="24"/>
      <c r="BA20" s="24"/>
      <c r="BB20" s="24">
        <v>13</v>
      </c>
      <c r="BC20" s="24">
        <v>497</v>
      </c>
      <c r="BD20" s="24">
        <v>19</v>
      </c>
      <c r="BE20" s="27">
        <v>13</v>
      </c>
      <c r="BF20" s="3" t="s">
        <v>558</v>
      </c>
      <c r="BG20" s="44"/>
    </row>
    <row r="21" spans="1:59" x14ac:dyDescent="0.25">
      <c r="A21" s="9" t="s">
        <v>218</v>
      </c>
      <c r="B21" s="1">
        <v>8902600</v>
      </c>
      <c r="C21" s="37">
        <v>83853</v>
      </c>
      <c r="D21" s="1" t="s">
        <v>488</v>
      </c>
      <c r="E21" s="1" t="s">
        <v>511</v>
      </c>
      <c r="F21" s="1" t="s">
        <v>559</v>
      </c>
      <c r="G21" s="1" t="s">
        <v>559</v>
      </c>
      <c r="H21" s="1">
        <v>461432</v>
      </c>
      <c r="I21" s="1">
        <v>456166</v>
      </c>
      <c r="J21" s="25">
        <v>30.5</v>
      </c>
      <c r="K21" s="26">
        <v>0.91400000000000003</v>
      </c>
      <c r="L21" s="2" t="s">
        <v>491</v>
      </c>
      <c r="M21" s="2" t="s">
        <v>15</v>
      </c>
      <c r="N21" s="2" t="s">
        <v>560</v>
      </c>
      <c r="O21" s="24" t="s">
        <v>1779</v>
      </c>
      <c r="P21" s="24">
        <v>43</v>
      </c>
      <c r="Q21" s="24" t="s">
        <v>1529</v>
      </c>
      <c r="R21" s="42"/>
      <c r="S21" s="42"/>
      <c r="T21" s="42"/>
      <c r="U21" s="42"/>
      <c r="V21" s="42"/>
      <c r="W21" s="42"/>
      <c r="X21" s="42"/>
      <c r="Y21" s="42"/>
      <c r="Z21" s="24">
        <v>1</v>
      </c>
      <c r="AA21" s="42"/>
      <c r="AB21" s="42"/>
      <c r="AC21" s="42"/>
      <c r="AD21" s="24">
        <v>1</v>
      </c>
      <c r="AE21" s="42"/>
      <c r="AF21" s="42"/>
      <c r="AG21" s="42"/>
      <c r="AH21" s="42"/>
      <c r="AI21" s="42"/>
      <c r="AJ21" s="42"/>
      <c r="AK21" s="42">
        <v>1</v>
      </c>
      <c r="AL21" s="42"/>
      <c r="AM21" s="24">
        <v>1</v>
      </c>
      <c r="AN21" s="24">
        <v>1</v>
      </c>
      <c r="AO21" s="42"/>
      <c r="AP21" s="42"/>
      <c r="AQ21" s="42"/>
      <c r="AR21" s="42"/>
      <c r="AS21" s="24">
        <v>1</v>
      </c>
      <c r="AT21" s="42"/>
      <c r="AU21" s="42"/>
      <c r="AV21" s="42">
        <v>1</v>
      </c>
      <c r="AW21" s="2"/>
      <c r="AX21" s="2"/>
      <c r="AY21" s="24"/>
      <c r="AZ21" s="24"/>
      <c r="BA21" s="24"/>
      <c r="BB21" s="24">
        <v>19</v>
      </c>
      <c r="BC21" s="24">
        <v>87</v>
      </c>
      <c r="BD21" s="24">
        <v>9</v>
      </c>
      <c r="BE21" s="27"/>
      <c r="BF21" s="3" t="s">
        <v>561</v>
      </c>
      <c r="BG21" s="44" t="s">
        <v>2008</v>
      </c>
    </row>
    <row r="22" spans="1:59" x14ac:dyDescent="0.25">
      <c r="A22" s="9" t="s">
        <v>219</v>
      </c>
      <c r="B22" s="1">
        <v>10067108</v>
      </c>
      <c r="C22" s="37">
        <v>86600</v>
      </c>
      <c r="D22" s="1" t="s">
        <v>488</v>
      </c>
      <c r="E22" s="1" t="s">
        <v>545</v>
      </c>
      <c r="F22" s="1" t="s">
        <v>562</v>
      </c>
      <c r="G22" s="1" t="s">
        <v>562</v>
      </c>
      <c r="H22" s="1">
        <v>179276</v>
      </c>
      <c r="I22" s="1">
        <v>46940</v>
      </c>
      <c r="J22" s="25">
        <v>33.700000000000003</v>
      </c>
      <c r="K22" s="26">
        <v>0.754</v>
      </c>
      <c r="L22" s="2" t="s">
        <v>563</v>
      </c>
      <c r="M22" s="2" t="s">
        <v>69</v>
      </c>
      <c r="N22" s="2" t="s">
        <v>564</v>
      </c>
      <c r="O22" s="24" t="s">
        <v>1780</v>
      </c>
      <c r="P22" s="24">
        <v>994</v>
      </c>
      <c r="Q22" s="24" t="s">
        <v>1532</v>
      </c>
      <c r="R22" s="42"/>
      <c r="S22" s="42"/>
      <c r="T22" s="42"/>
      <c r="U22" s="42"/>
      <c r="V22" s="42"/>
      <c r="W22" s="42"/>
      <c r="X22" s="42">
        <v>1</v>
      </c>
      <c r="Y22" s="42"/>
      <c r="Z22" s="24">
        <v>1</v>
      </c>
      <c r="AA22" s="42"/>
      <c r="AB22" s="42"/>
      <c r="AC22" s="42">
        <v>1</v>
      </c>
      <c r="AD22" s="24">
        <v>1</v>
      </c>
      <c r="AE22" s="42"/>
      <c r="AF22" s="42"/>
      <c r="AG22" s="42"/>
      <c r="AH22" s="42"/>
      <c r="AI22" s="42"/>
      <c r="AJ22" s="42"/>
      <c r="AK22" s="42"/>
      <c r="AL22" s="42"/>
      <c r="AM22" s="24"/>
      <c r="AN22" s="24">
        <v>1</v>
      </c>
      <c r="AO22" s="42"/>
      <c r="AP22" s="42"/>
      <c r="AQ22" s="42"/>
      <c r="AR22" s="42"/>
      <c r="AS22" s="24"/>
      <c r="AT22" s="42"/>
      <c r="AU22" s="42"/>
      <c r="AV22" s="42"/>
      <c r="AW22" s="2"/>
      <c r="AX22" s="2"/>
      <c r="AY22" s="24"/>
      <c r="AZ22" s="24"/>
      <c r="BA22" s="24">
        <v>1</v>
      </c>
      <c r="BB22" s="24">
        <v>1</v>
      </c>
      <c r="BC22" s="24">
        <v>43</v>
      </c>
      <c r="BD22" s="24">
        <v>2</v>
      </c>
      <c r="BE22" s="27"/>
      <c r="BF22" s="3" t="s">
        <v>565</v>
      </c>
      <c r="BG22" s="44" t="s">
        <v>1988</v>
      </c>
    </row>
    <row r="23" spans="1:59" x14ac:dyDescent="0.25">
      <c r="A23" s="9" t="s">
        <v>141</v>
      </c>
      <c r="B23" s="1">
        <v>385340</v>
      </c>
      <c r="C23" s="37">
        <v>13878</v>
      </c>
      <c r="D23" s="1" t="s">
        <v>520</v>
      </c>
      <c r="E23" s="1" t="s">
        <v>521</v>
      </c>
      <c r="F23" s="1" t="s">
        <v>566</v>
      </c>
      <c r="G23" s="1" t="s">
        <v>566</v>
      </c>
      <c r="H23" s="1">
        <v>12156</v>
      </c>
      <c r="I23" s="1">
        <v>12425</v>
      </c>
      <c r="J23" s="25"/>
      <c r="K23" s="26">
        <v>0.80500000000000005</v>
      </c>
      <c r="L23" s="2"/>
      <c r="M23" s="2" t="s">
        <v>141</v>
      </c>
      <c r="N23" s="2"/>
      <c r="O23" s="24" t="s">
        <v>1781</v>
      </c>
      <c r="P23" s="24">
        <v>1</v>
      </c>
      <c r="Q23" s="24" t="s">
        <v>1546</v>
      </c>
      <c r="R23" s="42"/>
      <c r="S23" s="42"/>
      <c r="T23" s="42"/>
      <c r="U23" s="42"/>
      <c r="V23" s="42"/>
      <c r="W23" s="42">
        <v>1</v>
      </c>
      <c r="X23" s="42"/>
      <c r="Y23" s="42"/>
      <c r="Z23" s="24">
        <v>1</v>
      </c>
      <c r="AA23" s="42">
        <v>1</v>
      </c>
      <c r="AB23" s="42"/>
      <c r="AC23" s="42"/>
      <c r="AD23" s="24">
        <v>1</v>
      </c>
      <c r="AE23" s="42"/>
      <c r="AF23" s="42"/>
      <c r="AG23" s="42"/>
      <c r="AH23" s="42"/>
      <c r="AI23" s="42"/>
      <c r="AJ23" s="42"/>
      <c r="AK23" s="42"/>
      <c r="AL23" s="42">
        <v>1</v>
      </c>
      <c r="AM23" s="24"/>
      <c r="AN23" s="24">
        <v>1</v>
      </c>
      <c r="AO23" s="42"/>
      <c r="AP23" s="42"/>
      <c r="AQ23" s="42"/>
      <c r="AR23" s="42"/>
      <c r="AS23" s="24"/>
      <c r="AT23" s="42"/>
      <c r="AU23" s="42"/>
      <c r="AV23" s="42"/>
      <c r="AW23" s="2"/>
      <c r="AX23" s="2"/>
      <c r="AY23" s="24">
        <v>1</v>
      </c>
      <c r="AZ23" s="24">
        <v>1</v>
      </c>
      <c r="BA23" s="24"/>
      <c r="BB23" s="24"/>
      <c r="BC23" s="24">
        <v>14</v>
      </c>
      <c r="BD23" s="24"/>
      <c r="BE23" s="27">
        <v>3</v>
      </c>
      <c r="BF23" s="3" t="s">
        <v>567</v>
      </c>
      <c r="BG23" s="44" t="s">
        <v>1987</v>
      </c>
    </row>
    <row r="24" spans="1:59" x14ac:dyDescent="0.25">
      <c r="A24" s="9" t="s">
        <v>104</v>
      </c>
      <c r="B24" s="1">
        <v>168557578</v>
      </c>
      <c r="C24" s="37">
        <v>143998</v>
      </c>
      <c r="D24" s="1" t="s">
        <v>495</v>
      </c>
      <c r="E24" s="1" t="s">
        <v>496</v>
      </c>
      <c r="F24" s="1" t="s">
        <v>568</v>
      </c>
      <c r="G24" s="1" t="s">
        <v>568</v>
      </c>
      <c r="H24" s="1">
        <v>751949</v>
      </c>
      <c r="I24" s="1">
        <v>288424</v>
      </c>
      <c r="J24" s="25">
        <v>32.4</v>
      </c>
      <c r="K24" s="26">
        <v>0.56999999999999995</v>
      </c>
      <c r="L24" s="2" t="s">
        <v>569</v>
      </c>
      <c r="M24" s="2" t="s">
        <v>104</v>
      </c>
      <c r="N24" s="2"/>
      <c r="O24" s="24" t="s">
        <v>570</v>
      </c>
      <c r="P24" s="24">
        <v>880</v>
      </c>
      <c r="Q24" s="24" t="s">
        <v>1535</v>
      </c>
      <c r="R24" s="42"/>
      <c r="S24" s="42"/>
      <c r="T24" s="42"/>
      <c r="U24" s="42"/>
      <c r="V24" s="42"/>
      <c r="W24" s="42"/>
      <c r="X24" s="42"/>
      <c r="Y24" s="42"/>
      <c r="Z24" s="24">
        <v>1</v>
      </c>
      <c r="AA24" s="42">
        <v>1</v>
      </c>
      <c r="AB24" s="42"/>
      <c r="AC24" s="42"/>
      <c r="AD24" s="24">
        <v>1</v>
      </c>
      <c r="AE24" s="42"/>
      <c r="AF24" s="42"/>
      <c r="AG24" s="42"/>
      <c r="AH24" s="42"/>
      <c r="AI24" s="42"/>
      <c r="AJ24" s="42"/>
      <c r="AK24" s="42"/>
      <c r="AL24" s="42"/>
      <c r="AM24" s="24">
        <v>1</v>
      </c>
      <c r="AN24" s="24">
        <v>1</v>
      </c>
      <c r="AO24" s="42"/>
      <c r="AP24" s="42"/>
      <c r="AQ24" s="42">
        <v>1</v>
      </c>
      <c r="AR24" s="42"/>
      <c r="AS24" s="24"/>
      <c r="AT24" s="42"/>
      <c r="AU24" s="42"/>
      <c r="AV24" s="42"/>
      <c r="AW24" s="2"/>
      <c r="AX24" s="2"/>
      <c r="AY24" s="24"/>
      <c r="AZ24" s="24"/>
      <c r="BA24" s="24"/>
      <c r="BB24" s="24">
        <v>2</v>
      </c>
      <c r="BC24" s="24"/>
      <c r="BD24" s="24">
        <v>3</v>
      </c>
      <c r="BE24" s="27"/>
      <c r="BF24" s="3" t="s">
        <v>571</v>
      </c>
      <c r="BG24" s="44" t="s">
        <v>2003</v>
      </c>
    </row>
    <row r="25" spans="1:59" x14ac:dyDescent="0.25">
      <c r="A25" s="9" t="s">
        <v>133</v>
      </c>
      <c r="B25" s="1">
        <v>287025</v>
      </c>
      <c r="C25" s="37">
        <v>430</v>
      </c>
      <c r="D25" s="1" t="s">
        <v>520</v>
      </c>
      <c r="E25" s="1" t="s">
        <v>521</v>
      </c>
      <c r="F25" s="1" t="s">
        <v>572</v>
      </c>
      <c r="G25" s="1" t="s">
        <v>572</v>
      </c>
      <c r="H25" s="1">
        <v>5391</v>
      </c>
      <c r="I25" s="1">
        <v>5087</v>
      </c>
      <c r="J25" s="25"/>
      <c r="K25" s="26">
        <v>0.81299999999999994</v>
      </c>
      <c r="L25" s="2"/>
      <c r="M25" s="2" t="s">
        <v>133</v>
      </c>
      <c r="N25" s="2"/>
      <c r="O25" s="24" t="s">
        <v>1782</v>
      </c>
      <c r="P25" s="24">
        <v>1</v>
      </c>
      <c r="Q25" s="24" t="s">
        <v>1534</v>
      </c>
      <c r="R25" s="42"/>
      <c r="S25" s="42"/>
      <c r="T25" s="42"/>
      <c r="U25" s="42"/>
      <c r="V25" s="42"/>
      <c r="W25" s="42">
        <v>1</v>
      </c>
      <c r="X25" s="42"/>
      <c r="Y25" s="42"/>
      <c r="Z25" s="24">
        <v>1</v>
      </c>
      <c r="AA25" s="42">
        <v>1</v>
      </c>
      <c r="AB25" s="42"/>
      <c r="AC25" s="42"/>
      <c r="AD25" s="24">
        <v>1</v>
      </c>
      <c r="AE25" s="42"/>
      <c r="AF25" s="42"/>
      <c r="AG25" s="42"/>
      <c r="AH25" s="42"/>
      <c r="AI25" s="42"/>
      <c r="AJ25" s="42"/>
      <c r="AK25" s="42"/>
      <c r="AL25" s="42">
        <v>1</v>
      </c>
      <c r="AM25" s="24">
        <v>1</v>
      </c>
      <c r="AN25" s="24">
        <v>1</v>
      </c>
      <c r="AO25" s="42"/>
      <c r="AP25" s="42"/>
      <c r="AQ25" s="42"/>
      <c r="AR25" s="42"/>
      <c r="AS25" s="24"/>
      <c r="AT25" s="42"/>
      <c r="AU25" s="42"/>
      <c r="AV25" s="42"/>
      <c r="AW25" s="2"/>
      <c r="AX25" s="2"/>
      <c r="AY25" s="24">
        <v>1</v>
      </c>
      <c r="AZ25" s="24">
        <v>1</v>
      </c>
      <c r="BA25" s="24"/>
      <c r="BB25" s="24"/>
      <c r="BC25" s="24">
        <v>1</v>
      </c>
      <c r="BD25" s="24">
        <v>1</v>
      </c>
      <c r="BE25" s="27">
        <v>1</v>
      </c>
      <c r="BF25" s="3" t="s">
        <v>573</v>
      </c>
      <c r="BG25" s="44" t="s">
        <v>1987</v>
      </c>
    </row>
    <row r="26" spans="1:59" x14ac:dyDescent="0.25">
      <c r="A26" s="9" t="s">
        <v>220</v>
      </c>
      <c r="B26" s="1">
        <v>1543300</v>
      </c>
      <c r="C26" s="37">
        <v>678</v>
      </c>
      <c r="D26" s="1" t="s">
        <v>495</v>
      </c>
      <c r="E26" s="1" t="s">
        <v>531</v>
      </c>
      <c r="F26" s="1" t="s">
        <v>574</v>
      </c>
      <c r="G26" s="1" t="s">
        <v>574</v>
      </c>
      <c r="H26" s="1">
        <v>74215</v>
      </c>
      <c r="I26" s="1">
        <v>37746</v>
      </c>
      <c r="J26" s="25"/>
      <c r="K26" s="26">
        <v>0.83799999999999997</v>
      </c>
      <c r="L26" s="2" t="s">
        <v>575</v>
      </c>
      <c r="M26" s="2" t="s">
        <v>68</v>
      </c>
      <c r="N26" s="2" t="s">
        <v>576</v>
      </c>
      <c r="O26" s="24" t="s">
        <v>577</v>
      </c>
      <c r="P26" s="24">
        <v>973</v>
      </c>
      <c r="Q26" s="24" t="s">
        <v>1539</v>
      </c>
      <c r="R26" s="42"/>
      <c r="S26" s="42"/>
      <c r="T26" s="42"/>
      <c r="U26" s="42"/>
      <c r="V26" s="42"/>
      <c r="W26" s="42"/>
      <c r="X26" s="42"/>
      <c r="Y26" s="42"/>
      <c r="Z26" s="24">
        <v>1</v>
      </c>
      <c r="AA26" s="42"/>
      <c r="AB26" s="42"/>
      <c r="AC26" s="42"/>
      <c r="AD26" s="24">
        <v>1</v>
      </c>
      <c r="AE26" s="42"/>
      <c r="AF26" s="42"/>
      <c r="AG26" s="42"/>
      <c r="AH26" s="42"/>
      <c r="AI26" s="42"/>
      <c r="AJ26" s="42"/>
      <c r="AK26" s="42"/>
      <c r="AL26" s="42"/>
      <c r="AM26" s="24">
        <v>1</v>
      </c>
      <c r="AN26" s="24">
        <v>1</v>
      </c>
      <c r="AO26" s="42"/>
      <c r="AP26" s="42"/>
      <c r="AQ26" s="42"/>
      <c r="AR26" s="42"/>
      <c r="AS26" s="24"/>
      <c r="AT26" s="42"/>
      <c r="AU26" s="42"/>
      <c r="AV26" s="42"/>
      <c r="AW26" s="2"/>
      <c r="AX26" s="2"/>
      <c r="AY26" s="24"/>
      <c r="AZ26" s="24">
        <v>1</v>
      </c>
      <c r="BA26" s="24"/>
      <c r="BB26" s="24"/>
      <c r="BC26" s="24">
        <v>3</v>
      </c>
      <c r="BD26" s="24">
        <v>2</v>
      </c>
      <c r="BE26" s="27"/>
      <c r="BF26" s="3" t="s">
        <v>578</v>
      </c>
      <c r="BG26" s="44"/>
    </row>
    <row r="27" spans="1:59" x14ac:dyDescent="0.25">
      <c r="A27" s="9" t="s">
        <v>221</v>
      </c>
      <c r="B27" s="1">
        <v>11524454</v>
      </c>
      <c r="C27" s="37">
        <v>30519</v>
      </c>
      <c r="D27" s="1" t="s">
        <v>488</v>
      </c>
      <c r="E27" s="1" t="s">
        <v>579</v>
      </c>
      <c r="F27" s="1" t="s">
        <v>580</v>
      </c>
      <c r="G27" s="1" t="s">
        <v>581</v>
      </c>
      <c r="H27" s="1">
        <v>550664</v>
      </c>
      <c r="I27" s="1">
        <v>532268</v>
      </c>
      <c r="J27" s="25">
        <v>27.7</v>
      </c>
      <c r="K27" s="26">
        <v>0.91900000000000004</v>
      </c>
      <c r="L27" s="2" t="s">
        <v>491</v>
      </c>
      <c r="M27" s="2" t="s">
        <v>9</v>
      </c>
      <c r="N27" s="2" t="s">
        <v>582</v>
      </c>
      <c r="O27" s="24" t="s">
        <v>1783</v>
      </c>
      <c r="P27" s="24">
        <v>32</v>
      </c>
      <c r="Q27" s="24" t="s">
        <v>1536</v>
      </c>
      <c r="R27" s="42"/>
      <c r="S27" s="42"/>
      <c r="T27" s="42"/>
      <c r="U27" s="42"/>
      <c r="V27" s="42"/>
      <c r="W27" s="42"/>
      <c r="X27" s="42"/>
      <c r="Y27" s="42"/>
      <c r="Z27" s="24">
        <v>1</v>
      </c>
      <c r="AA27" s="42"/>
      <c r="AB27" s="42"/>
      <c r="AC27" s="42"/>
      <c r="AD27" s="24">
        <v>1</v>
      </c>
      <c r="AE27" s="42"/>
      <c r="AF27" s="42"/>
      <c r="AG27" s="42"/>
      <c r="AH27" s="42"/>
      <c r="AI27" s="42"/>
      <c r="AJ27" s="42"/>
      <c r="AK27" s="42">
        <v>1</v>
      </c>
      <c r="AL27" s="42"/>
      <c r="AM27" s="24">
        <v>1</v>
      </c>
      <c r="AN27" s="24">
        <v>1</v>
      </c>
      <c r="AO27" s="42"/>
      <c r="AP27" s="42">
        <v>1</v>
      </c>
      <c r="AQ27" s="42"/>
      <c r="AR27" s="42"/>
      <c r="AS27" s="24">
        <v>1</v>
      </c>
      <c r="AT27" s="42"/>
      <c r="AU27" s="42"/>
      <c r="AV27" s="42">
        <v>1</v>
      </c>
      <c r="AW27" s="2"/>
      <c r="AX27" s="2"/>
      <c r="AY27" s="24"/>
      <c r="AZ27" s="24"/>
      <c r="BA27" s="24"/>
      <c r="BB27" s="24">
        <v>11</v>
      </c>
      <c r="BC27" s="24">
        <v>154</v>
      </c>
      <c r="BD27" s="24">
        <v>11</v>
      </c>
      <c r="BE27" s="27">
        <v>5</v>
      </c>
      <c r="BF27" s="3" t="s">
        <v>583</v>
      </c>
      <c r="BG27" s="44" t="s">
        <v>2008</v>
      </c>
    </row>
    <row r="28" spans="1:59" x14ac:dyDescent="0.25">
      <c r="A28" s="9" t="s">
        <v>180</v>
      </c>
      <c r="B28" s="1">
        <v>408487</v>
      </c>
      <c r="C28" s="37">
        <v>22965</v>
      </c>
      <c r="D28" s="1" t="s">
        <v>520</v>
      </c>
      <c r="E28" s="1" t="s">
        <v>584</v>
      </c>
      <c r="F28" s="1" t="s">
        <v>585</v>
      </c>
      <c r="G28" s="1" t="s">
        <v>586</v>
      </c>
      <c r="H28" s="1">
        <v>3343</v>
      </c>
      <c r="I28" s="1">
        <v>1925</v>
      </c>
      <c r="J28" s="25">
        <v>53.1</v>
      </c>
      <c r="K28" s="26">
        <v>0.72</v>
      </c>
      <c r="L28" s="2"/>
      <c r="M28" s="2" t="s">
        <v>180</v>
      </c>
      <c r="N28" s="2"/>
      <c r="O28" s="24" t="s">
        <v>1784</v>
      </c>
      <c r="P28" s="24">
        <v>501</v>
      </c>
      <c r="Q28" s="24" t="s">
        <v>1551</v>
      </c>
      <c r="R28" s="42"/>
      <c r="S28" s="42"/>
      <c r="T28" s="42"/>
      <c r="U28" s="42"/>
      <c r="V28" s="42"/>
      <c r="W28" s="42">
        <v>1</v>
      </c>
      <c r="X28" s="42"/>
      <c r="Y28" s="42"/>
      <c r="Z28" s="24">
        <v>1</v>
      </c>
      <c r="AA28" s="42">
        <v>1</v>
      </c>
      <c r="AB28" s="42"/>
      <c r="AC28" s="42"/>
      <c r="AD28" s="24">
        <v>1</v>
      </c>
      <c r="AE28" s="42"/>
      <c r="AF28" s="42"/>
      <c r="AG28" s="42"/>
      <c r="AH28" s="42"/>
      <c r="AI28" s="42"/>
      <c r="AJ28" s="42"/>
      <c r="AK28" s="42"/>
      <c r="AL28" s="42">
        <v>1</v>
      </c>
      <c r="AM28" s="24">
        <v>1</v>
      </c>
      <c r="AN28" s="24">
        <v>1</v>
      </c>
      <c r="AO28" s="42"/>
      <c r="AP28" s="42"/>
      <c r="AQ28" s="42"/>
      <c r="AR28" s="42"/>
      <c r="AS28" s="24"/>
      <c r="AT28" s="42"/>
      <c r="AU28" s="42"/>
      <c r="AV28" s="42"/>
      <c r="AW28" s="2"/>
      <c r="AX28" s="2"/>
      <c r="AY28" s="24">
        <v>1</v>
      </c>
      <c r="AZ28" s="24"/>
      <c r="BA28" s="24"/>
      <c r="BB28" s="24"/>
      <c r="BC28" s="24"/>
      <c r="BD28" s="24">
        <v>1</v>
      </c>
      <c r="BE28" s="27">
        <v>2</v>
      </c>
      <c r="BF28" s="3" t="s">
        <v>587</v>
      </c>
      <c r="BG28" s="44" t="s">
        <v>1987</v>
      </c>
    </row>
    <row r="29" spans="1:59" x14ac:dyDescent="0.25">
      <c r="A29" s="9" t="s">
        <v>222</v>
      </c>
      <c r="B29" s="1">
        <v>11733059</v>
      </c>
      <c r="C29" s="37">
        <v>112622</v>
      </c>
      <c r="D29" s="1" t="s">
        <v>481</v>
      </c>
      <c r="E29" s="1" t="s">
        <v>588</v>
      </c>
      <c r="F29" s="1" t="s">
        <v>589</v>
      </c>
      <c r="G29" s="1" t="s">
        <v>590</v>
      </c>
      <c r="H29" s="1">
        <v>27471</v>
      </c>
      <c r="I29" s="1">
        <v>14269</v>
      </c>
      <c r="J29" s="25">
        <v>47.8</v>
      </c>
      <c r="K29" s="26">
        <v>0.52</v>
      </c>
      <c r="L29" s="2" t="s">
        <v>591</v>
      </c>
      <c r="M29" s="2" t="s">
        <v>150</v>
      </c>
      <c r="N29" s="2" t="s">
        <v>592</v>
      </c>
      <c r="O29" s="24" t="s">
        <v>1785</v>
      </c>
      <c r="P29" s="24">
        <v>229</v>
      </c>
      <c r="Q29" s="24" t="s">
        <v>1541</v>
      </c>
      <c r="R29" s="42"/>
      <c r="S29" s="42"/>
      <c r="T29" s="42"/>
      <c r="U29" s="42"/>
      <c r="V29" s="42"/>
      <c r="W29" s="42"/>
      <c r="X29" s="42"/>
      <c r="Y29" s="42"/>
      <c r="Z29" s="24">
        <v>1</v>
      </c>
      <c r="AA29" s="42"/>
      <c r="AB29" s="42"/>
      <c r="AC29" s="42"/>
      <c r="AD29" s="24">
        <v>1</v>
      </c>
      <c r="AE29" s="42"/>
      <c r="AF29" s="42"/>
      <c r="AG29" s="42"/>
      <c r="AH29" s="42"/>
      <c r="AI29" s="42"/>
      <c r="AJ29" s="42"/>
      <c r="AK29" s="42"/>
      <c r="AL29" s="42"/>
      <c r="AM29" s="24">
        <v>1</v>
      </c>
      <c r="AN29" s="24">
        <v>1</v>
      </c>
      <c r="AO29" s="42"/>
      <c r="AP29" s="42"/>
      <c r="AQ29" s="42"/>
      <c r="AR29" s="42"/>
      <c r="AS29" s="24"/>
      <c r="AT29" s="42">
        <v>1</v>
      </c>
      <c r="AU29" s="42"/>
      <c r="AV29" s="42"/>
      <c r="AW29" s="2"/>
      <c r="AX29" s="2"/>
      <c r="AY29" s="24"/>
      <c r="AZ29" s="24"/>
      <c r="BA29" s="24"/>
      <c r="BB29" s="24"/>
      <c r="BC29" s="24"/>
      <c r="BD29" s="24">
        <v>1</v>
      </c>
      <c r="BE29" s="27"/>
      <c r="BF29" s="3" t="s">
        <v>593</v>
      </c>
      <c r="BG29" s="44" t="s">
        <v>2005</v>
      </c>
    </row>
    <row r="30" spans="1:59" x14ac:dyDescent="0.25">
      <c r="A30" s="9" t="s">
        <v>223</v>
      </c>
      <c r="B30" s="1">
        <v>64027</v>
      </c>
      <c r="C30" s="37">
        <v>53</v>
      </c>
      <c r="D30" s="1" t="s">
        <v>520</v>
      </c>
      <c r="E30" s="1" t="s">
        <v>521</v>
      </c>
      <c r="F30" s="1" t="s">
        <v>594</v>
      </c>
      <c r="G30" s="1" t="s">
        <v>594</v>
      </c>
      <c r="I30" s="1">
        <v>5601</v>
      </c>
      <c r="J30" s="25"/>
      <c r="K30" s="26"/>
      <c r="L30" s="2"/>
      <c r="M30" s="2" t="s">
        <v>142</v>
      </c>
      <c r="N30" s="2"/>
      <c r="O30" s="24" t="s">
        <v>1786</v>
      </c>
      <c r="P30" s="24">
        <v>1</v>
      </c>
      <c r="Q30" s="24" t="s">
        <v>1542</v>
      </c>
      <c r="R30" s="42"/>
      <c r="S30" s="42"/>
      <c r="T30" s="42"/>
      <c r="U30" s="42"/>
      <c r="V30" s="42"/>
      <c r="W30" s="42"/>
      <c r="X30" s="42"/>
      <c r="Y30" s="42"/>
      <c r="Z30" s="24">
        <v>1</v>
      </c>
      <c r="AA30" s="42"/>
      <c r="AB30" s="42"/>
      <c r="AC30" s="42"/>
      <c r="AD30" s="24">
        <v>1</v>
      </c>
      <c r="AE30" s="42"/>
      <c r="AF30" s="42"/>
      <c r="AG30" s="42"/>
      <c r="AH30" s="42"/>
      <c r="AI30" s="42"/>
      <c r="AJ30" s="42"/>
      <c r="AK30" s="42"/>
      <c r="AL30" s="42"/>
      <c r="AM30" s="24"/>
      <c r="AN30" s="24"/>
      <c r="AO30" s="42"/>
      <c r="AP30" s="42"/>
      <c r="AQ30" s="42"/>
      <c r="AR30" s="42"/>
      <c r="AS30" s="24"/>
      <c r="AT30" s="42"/>
      <c r="AU30" s="42"/>
      <c r="AV30" s="42"/>
      <c r="AW30" s="2" t="s">
        <v>365</v>
      </c>
      <c r="AX30" s="2" t="s">
        <v>493</v>
      </c>
      <c r="AY30" s="24">
        <v>1</v>
      </c>
      <c r="AZ30" s="24">
        <v>1</v>
      </c>
      <c r="BA30" s="24"/>
      <c r="BB30" s="24"/>
      <c r="BC30" s="24">
        <v>1</v>
      </c>
      <c r="BD30" s="24"/>
      <c r="BE30" s="27"/>
      <c r="BF30" s="3" t="s">
        <v>595</v>
      </c>
      <c r="BG30" s="44"/>
    </row>
    <row r="31" spans="1:59" x14ac:dyDescent="0.25">
      <c r="A31" s="9" t="s">
        <v>224</v>
      </c>
      <c r="B31" s="1">
        <v>9408400</v>
      </c>
      <c r="C31" s="37">
        <v>207600</v>
      </c>
      <c r="D31" s="1" t="s">
        <v>488</v>
      </c>
      <c r="E31" s="1" t="s">
        <v>545</v>
      </c>
      <c r="F31" s="1" t="s">
        <v>596</v>
      </c>
      <c r="G31" s="1" t="s">
        <v>596</v>
      </c>
      <c r="H31" s="1">
        <v>188138</v>
      </c>
      <c r="I31" s="1">
        <v>59643</v>
      </c>
      <c r="J31" s="25">
        <v>25.4</v>
      </c>
      <c r="K31" s="26">
        <v>0.81699999999999995</v>
      </c>
      <c r="L31" s="2" t="s">
        <v>597</v>
      </c>
      <c r="M31" s="2" t="s">
        <v>62</v>
      </c>
      <c r="N31" s="2" t="s">
        <v>598</v>
      </c>
      <c r="O31" s="24" t="s">
        <v>599</v>
      </c>
      <c r="P31" s="24">
        <v>375</v>
      </c>
      <c r="Q31" s="24" t="s">
        <v>1550</v>
      </c>
      <c r="R31" s="42"/>
      <c r="S31" s="42"/>
      <c r="T31" s="42"/>
      <c r="U31" s="42"/>
      <c r="V31" s="42"/>
      <c r="W31" s="42"/>
      <c r="X31" s="42">
        <v>1</v>
      </c>
      <c r="Y31" s="42"/>
      <c r="Z31" s="24">
        <v>1</v>
      </c>
      <c r="AA31" s="42"/>
      <c r="AB31" s="42"/>
      <c r="AC31" s="42">
        <v>1</v>
      </c>
      <c r="AD31" s="24">
        <v>1</v>
      </c>
      <c r="AE31" s="42"/>
      <c r="AF31" s="42"/>
      <c r="AG31" s="42"/>
      <c r="AH31" s="42"/>
      <c r="AI31" s="42"/>
      <c r="AJ31" s="42"/>
      <c r="AK31" s="42"/>
      <c r="AL31" s="42"/>
      <c r="AM31" s="24"/>
      <c r="AN31" s="24">
        <v>1</v>
      </c>
      <c r="AO31" s="42"/>
      <c r="AP31" s="42"/>
      <c r="AQ31" s="42"/>
      <c r="AR31" s="42"/>
      <c r="AS31" s="24"/>
      <c r="AT31" s="42"/>
      <c r="AU31" s="42"/>
      <c r="AV31" s="42"/>
      <c r="AW31" s="2"/>
      <c r="AX31" s="2"/>
      <c r="AY31" s="24"/>
      <c r="AZ31" s="24"/>
      <c r="BA31" s="24"/>
      <c r="BB31" s="24">
        <v>5</v>
      </c>
      <c r="BC31" s="24">
        <v>78</v>
      </c>
      <c r="BD31" s="24">
        <v>4</v>
      </c>
      <c r="BE31" s="27"/>
      <c r="BF31" s="3" t="s">
        <v>600</v>
      </c>
      <c r="BG31" s="44" t="s">
        <v>1988</v>
      </c>
    </row>
    <row r="32" spans="1:59" x14ac:dyDescent="0.25">
      <c r="A32" s="9" t="s">
        <v>225</v>
      </c>
      <c r="B32" s="1">
        <v>11469896</v>
      </c>
      <c r="C32" s="37">
        <v>1098581</v>
      </c>
      <c r="D32" s="1" t="s">
        <v>520</v>
      </c>
      <c r="E32" s="1" t="s">
        <v>601</v>
      </c>
      <c r="F32" s="1" t="s">
        <v>602</v>
      </c>
      <c r="G32" s="1" t="s">
        <v>603</v>
      </c>
      <c r="H32" s="1">
        <v>88866</v>
      </c>
      <c r="I32" s="1">
        <v>40581</v>
      </c>
      <c r="J32" s="25">
        <v>44</v>
      </c>
      <c r="K32" s="26">
        <v>0.70299999999999996</v>
      </c>
      <c r="L32" s="2" t="s">
        <v>604</v>
      </c>
      <c r="M32" s="2" t="s">
        <v>106</v>
      </c>
      <c r="N32" s="2" t="s">
        <v>106</v>
      </c>
      <c r="O32" s="24" t="s">
        <v>605</v>
      </c>
      <c r="P32" s="24">
        <v>591</v>
      </c>
      <c r="Q32" s="24" t="s">
        <v>1544</v>
      </c>
      <c r="R32" s="42"/>
      <c r="S32" s="42"/>
      <c r="T32" s="42"/>
      <c r="U32" s="42">
        <v>1</v>
      </c>
      <c r="V32" s="42"/>
      <c r="W32" s="42"/>
      <c r="X32" s="42"/>
      <c r="Y32" s="42"/>
      <c r="Z32" s="24">
        <v>1</v>
      </c>
      <c r="AA32" s="42"/>
      <c r="AB32" s="42"/>
      <c r="AC32" s="42"/>
      <c r="AD32" s="24">
        <v>1</v>
      </c>
      <c r="AE32" s="42"/>
      <c r="AF32" s="42"/>
      <c r="AG32" s="42"/>
      <c r="AH32" s="42"/>
      <c r="AI32" s="42"/>
      <c r="AJ32" s="42"/>
      <c r="AK32" s="42"/>
      <c r="AL32" s="42">
        <v>1</v>
      </c>
      <c r="AM32" s="24">
        <v>1</v>
      </c>
      <c r="AN32" s="24">
        <v>1</v>
      </c>
      <c r="AO32" s="42"/>
      <c r="AP32" s="42"/>
      <c r="AQ32" s="42"/>
      <c r="AR32" s="42"/>
      <c r="AS32" s="24"/>
      <c r="AT32" s="42"/>
      <c r="AU32" s="42"/>
      <c r="AV32" s="42"/>
      <c r="AW32" s="2"/>
      <c r="AX32" s="2"/>
      <c r="AY32" s="24"/>
      <c r="AZ32" s="24"/>
      <c r="BA32" s="24"/>
      <c r="BB32" s="24"/>
      <c r="BC32" s="24"/>
      <c r="BD32" s="24">
        <v>6</v>
      </c>
      <c r="BE32" s="27"/>
      <c r="BF32" s="3" t="s">
        <v>606</v>
      </c>
      <c r="BG32" s="44" t="s">
        <v>1795</v>
      </c>
    </row>
    <row r="33" spans="1:59" x14ac:dyDescent="0.25">
      <c r="A33" s="9" t="s">
        <v>1463</v>
      </c>
      <c r="B33" s="1">
        <v>18095</v>
      </c>
      <c r="C33" s="37">
        <v>294</v>
      </c>
      <c r="D33" s="1" t="s">
        <v>520</v>
      </c>
      <c r="E33" s="1" t="s">
        <v>521</v>
      </c>
      <c r="F33" s="1" t="s">
        <v>1488</v>
      </c>
      <c r="G33" s="1" t="s">
        <v>1488</v>
      </c>
      <c r="J33" s="25"/>
      <c r="K33" s="26"/>
      <c r="L33" s="2"/>
      <c r="M33" s="2"/>
      <c r="N33" s="2"/>
      <c r="O33" s="24"/>
      <c r="P33" s="24"/>
      <c r="Q33" s="24"/>
      <c r="R33" s="42"/>
      <c r="S33" s="42"/>
      <c r="T33" s="42"/>
      <c r="U33" s="42"/>
      <c r="V33" s="42"/>
      <c r="W33" s="42"/>
      <c r="X33" s="42"/>
      <c r="Y33" s="42"/>
      <c r="Z33" s="24"/>
      <c r="AA33" s="42"/>
      <c r="AB33" s="42"/>
      <c r="AC33" s="42"/>
      <c r="AD33" s="24">
        <v>0</v>
      </c>
      <c r="AE33" s="42"/>
      <c r="AF33" s="42"/>
      <c r="AG33" s="42"/>
      <c r="AH33" s="42"/>
      <c r="AI33" s="42"/>
      <c r="AJ33" s="42"/>
      <c r="AK33" s="42"/>
      <c r="AL33" s="42"/>
      <c r="AM33" s="24"/>
      <c r="AN33" s="24"/>
      <c r="AO33" s="42"/>
      <c r="AP33" s="42"/>
      <c r="AQ33" s="42"/>
      <c r="AR33" s="42"/>
      <c r="AS33" s="24"/>
      <c r="AT33" s="42"/>
      <c r="AU33" s="42"/>
      <c r="AV33" s="42"/>
      <c r="AW33" s="2"/>
      <c r="AX33" s="2"/>
      <c r="AY33" s="24"/>
      <c r="AZ33" s="24"/>
      <c r="BA33" s="24"/>
      <c r="BB33" s="24"/>
      <c r="BC33" s="24"/>
      <c r="BD33" s="24"/>
      <c r="BE33" s="27"/>
      <c r="BF33" s="3" t="s">
        <v>1501</v>
      </c>
      <c r="BG33" s="44"/>
    </row>
    <row r="34" spans="1:59" x14ac:dyDescent="0.25">
      <c r="A34" s="9" t="s">
        <v>226</v>
      </c>
      <c r="B34" s="1">
        <v>3301000</v>
      </c>
      <c r="C34" s="37">
        <v>51129</v>
      </c>
      <c r="D34" s="1" t="s">
        <v>488</v>
      </c>
      <c r="E34" s="1" t="s">
        <v>489</v>
      </c>
      <c r="F34" s="1" t="s">
        <v>607</v>
      </c>
      <c r="G34" s="1" t="s">
        <v>607</v>
      </c>
      <c r="H34" s="1">
        <v>47097</v>
      </c>
      <c r="I34" s="1">
        <v>20162</v>
      </c>
      <c r="J34" s="25">
        <v>33</v>
      </c>
      <c r="K34" s="26">
        <v>0.76900000000000002</v>
      </c>
      <c r="L34" s="2" t="s">
        <v>608</v>
      </c>
      <c r="M34" s="2" t="s">
        <v>70</v>
      </c>
      <c r="N34" s="2" t="s">
        <v>609</v>
      </c>
      <c r="O34" s="24" t="s">
        <v>1787</v>
      </c>
      <c r="P34" s="24">
        <v>387</v>
      </c>
      <c r="Q34" s="24" t="s">
        <v>1533</v>
      </c>
      <c r="R34" s="42"/>
      <c r="S34" s="42"/>
      <c r="T34" s="42"/>
      <c r="U34" s="42"/>
      <c r="V34" s="42"/>
      <c r="W34" s="42"/>
      <c r="X34" s="42"/>
      <c r="Y34" s="42"/>
      <c r="Z34" s="24">
        <v>1</v>
      </c>
      <c r="AA34" s="42"/>
      <c r="AB34" s="42"/>
      <c r="AC34" s="42"/>
      <c r="AD34" s="24">
        <v>1</v>
      </c>
      <c r="AE34" s="42"/>
      <c r="AF34" s="42"/>
      <c r="AG34" s="42"/>
      <c r="AH34" s="42"/>
      <c r="AI34" s="42"/>
      <c r="AJ34" s="42"/>
      <c r="AK34" s="42"/>
      <c r="AL34" s="42"/>
      <c r="AM34" s="24"/>
      <c r="AN34" s="24">
        <v>1</v>
      </c>
      <c r="AO34" s="42"/>
      <c r="AP34" s="42"/>
      <c r="AQ34" s="42"/>
      <c r="AR34" s="42"/>
      <c r="AS34" s="24"/>
      <c r="AT34" s="42"/>
      <c r="AU34" s="42"/>
      <c r="AV34" s="42"/>
      <c r="AW34" s="2"/>
      <c r="AX34" s="2"/>
      <c r="AY34" s="24"/>
      <c r="AZ34" s="24"/>
      <c r="BA34" s="24"/>
      <c r="BB34" s="24">
        <v>2</v>
      </c>
      <c r="BC34" s="24"/>
      <c r="BD34" s="24">
        <v>3</v>
      </c>
      <c r="BE34" s="27"/>
      <c r="BF34" s="3" t="s">
        <v>610</v>
      </c>
      <c r="BG34" s="44"/>
    </row>
    <row r="35" spans="1:59" x14ac:dyDescent="0.25">
      <c r="A35" s="9" t="s">
        <v>227</v>
      </c>
      <c r="B35" s="1">
        <v>2338851</v>
      </c>
      <c r="C35" s="37">
        <v>581730</v>
      </c>
      <c r="D35" s="1" t="s">
        <v>481</v>
      </c>
      <c r="E35" s="1" t="s">
        <v>502</v>
      </c>
      <c r="F35" s="1" t="s">
        <v>611</v>
      </c>
      <c r="G35" s="1" t="s">
        <v>611</v>
      </c>
      <c r="H35" s="1">
        <v>41556</v>
      </c>
      <c r="I35" s="1">
        <v>18615</v>
      </c>
      <c r="J35" s="25">
        <v>53.3</v>
      </c>
      <c r="K35" s="26">
        <v>0.72799999999999998</v>
      </c>
      <c r="L35" s="2" t="s">
        <v>612</v>
      </c>
      <c r="M35" s="2" t="s">
        <v>188</v>
      </c>
      <c r="N35" s="2" t="s">
        <v>188</v>
      </c>
      <c r="O35" s="24" t="s">
        <v>1788</v>
      </c>
      <c r="P35" s="24">
        <v>267</v>
      </c>
      <c r="Q35" s="24" t="s">
        <v>1549</v>
      </c>
      <c r="R35" s="42"/>
      <c r="S35" s="42"/>
      <c r="T35" s="42"/>
      <c r="U35" s="42"/>
      <c r="V35" s="42"/>
      <c r="W35" s="42"/>
      <c r="X35" s="42"/>
      <c r="Y35" s="42"/>
      <c r="Z35" s="24">
        <v>1</v>
      </c>
      <c r="AA35" s="42">
        <v>1</v>
      </c>
      <c r="AB35" s="42"/>
      <c r="AC35" s="42"/>
      <c r="AD35" s="24">
        <v>1</v>
      </c>
      <c r="AE35" s="42"/>
      <c r="AF35" s="42"/>
      <c r="AG35" s="42"/>
      <c r="AH35" s="42"/>
      <c r="AI35" s="42"/>
      <c r="AJ35" s="42"/>
      <c r="AK35" s="42"/>
      <c r="AL35" s="42"/>
      <c r="AM35" s="24">
        <v>1</v>
      </c>
      <c r="AN35" s="24">
        <v>1</v>
      </c>
      <c r="AO35" s="42"/>
      <c r="AP35" s="42"/>
      <c r="AQ35" s="42"/>
      <c r="AR35" s="42">
        <v>1</v>
      </c>
      <c r="AS35" s="24"/>
      <c r="AT35" s="42"/>
      <c r="AU35" s="42"/>
      <c r="AV35" s="42"/>
      <c r="AW35" s="2"/>
      <c r="AX35" s="2"/>
      <c r="AY35" s="24"/>
      <c r="AZ35" s="24"/>
      <c r="BA35" s="24"/>
      <c r="BB35" s="24"/>
      <c r="BC35" s="24">
        <v>1</v>
      </c>
      <c r="BD35" s="24">
        <v>1</v>
      </c>
      <c r="BE35" s="27">
        <v>3</v>
      </c>
      <c r="BF35" s="3" t="s">
        <v>613</v>
      </c>
      <c r="BG35" s="44" t="s">
        <v>2004</v>
      </c>
    </row>
    <row r="36" spans="1:59" x14ac:dyDescent="0.25">
      <c r="A36" s="9" t="s">
        <v>204</v>
      </c>
      <c r="B36" s="22">
        <v>211482342</v>
      </c>
      <c r="C36" s="38">
        <v>8515767</v>
      </c>
      <c r="D36" s="22" t="s">
        <v>520</v>
      </c>
      <c r="E36" s="22" t="s">
        <v>601</v>
      </c>
      <c r="F36" s="22" t="s">
        <v>614</v>
      </c>
      <c r="G36" s="22" t="s">
        <v>615</v>
      </c>
      <c r="H36" s="22">
        <v>3388962</v>
      </c>
      <c r="I36" s="22">
        <v>1867818</v>
      </c>
      <c r="J36" s="25">
        <v>53.3</v>
      </c>
      <c r="K36" s="26">
        <v>0.76100000000000001</v>
      </c>
      <c r="L36" s="2" t="s">
        <v>616</v>
      </c>
      <c r="M36" s="2" t="s">
        <v>13</v>
      </c>
      <c r="N36" s="2" t="s">
        <v>204</v>
      </c>
      <c r="O36" s="24" t="s">
        <v>617</v>
      </c>
      <c r="P36" s="24">
        <v>55</v>
      </c>
      <c r="Q36" s="24" t="s">
        <v>1545</v>
      </c>
      <c r="R36" s="42"/>
      <c r="S36" s="42"/>
      <c r="T36" s="42">
        <v>1</v>
      </c>
      <c r="U36" s="42"/>
      <c r="V36" s="42"/>
      <c r="W36" s="42"/>
      <c r="X36" s="42"/>
      <c r="Y36" s="42"/>
      <c r="Z36" s="24">
        <v>1</v>
      </c>
      <c r="AA36" s="42"/>
      <c r="AB36" s="42"/>
      <c r="AC36" s="42"/>
      <c r="AD36" s="24">
        <v>1</v>
      </c>
      <c r="AE36" s="42">
        <v>1</v>
      </c>
      <c r="AF36" s="42"/>
      <c r="AG36" s="42"/>
      <c r="AH36" s="42"/>
      <c r="AI36" s="42">
        <v>1</v>
      </c>
      <c r="AJ36" s="42"/>
      <c r="AK36" s="42"/>
      <c r="AL36" s="42">
        <v>1</v>
      </c>
      <c r="AM36" s="24">
        <v>1</v>
      </c>
      <c r="AN36" s="24">
        <v>1</v>
      </c>
      <c r="AO36" s="42"/>
      <c r="AP36" s="42"/>
      <c r="AQ36" s="42"/>
      <c r="AR36" s="42"/>
      <c r="AS36" s="24"/>
      <c r="AT36" s="42"/>
      <c r="AU36" s="42"/>
      <c r="AV36" s="42"/>
      <c r="AW36" s="2"/>
      <c r="AX36" s="2"/>
      <c r="AY36" s="24"/>
      <c r="AZ36" s="24"/>
      <c r="BA36" s="24"/>
      <c r="BB36" s="24"/>
      <c r="BC36" s="24">
        <v>129</v>
      </c>
      <c r="BD36" s="24">
        <v>21</v>
      </c>
      <c r="BE36" s="28">
        <v>47</v>
      </c>
      <c r="BF36" s="23" t="s">
        <v>618</v>
      </c>
      <c r="BG36" s="45" t="s">
        <v>1997</v>
      </c>
    </row>
    <row r="37" spans="1:59" x14ac:dyDescent="0.25">
      <c r="A37" s="9" t="s">
        <v>117</v>
      </c>
      <c r="B37" s="1">
        <v>442400</v>
      </c>
      <c r="C37" s="37">
        <v>5765</v>
      </c>
      <c r="D37" s="1" t="s">
        <v>495</v>
      </c>
      <c r="E37" s="1" t="s">
        <v>619</v>
      </c>
      <c r="F37" s="1" t="s">
        <v>620</v>
      </c>
      <c r="G37" s="1" t="s">
        <v>620</v>
      </c>
      <c r="H37" s="1">
        <v>34637</v>
      </c>
      <c r="I37" s="1">
        <v>13568</v>
      </c>
      <c r="J37" s="25"/>
      <c r="K37" s="26">
        <v>0.84499999999999997</v>
      </c>
      <c r="L37" s="2" t="s">
        <v>621</v>
      </c>
      <c r="M37" s="2" t="s">
        <v>117</v>
      </c>
      <c r="N37" s="2" t="s">
        <v>117</v>
      </c>
      <c r="O37" s="24" t="s">
        <v>622</v>
      </c>
      <c r="P37" s="24">
        <v>673</v>
      </c>
      <c r="Q37" s="24" t="s">
        <v>1543</v>
      </c>
      <c r="R37" s="42">
        <v>1</v>
      </c>
      <c r="S37" s="42">
        <v>1</v>
      </c>
      <c r="T37" s="42"/>
      <c r="U37" s="42"/>
      <c r="V37" s="42"/>
      <c r="W37" s="42"/>
      <c r="X37" s="42"/>
      <c r="Y37" s="42"/>
      <c r="Z37" s="24">
        <v>1</v>
      </c>
      <c r="AA37" s="42">
        <v>1</v>
      </c>
      <c r="AB37" s="42"/>
      <c r="AC37" s="42"/>
      <c r="AD37" s="24">
        <v>1</v>
      </c>
      <c r="AE37" s="42"/>
      <c r="AF37" s="42"/>
      <c r="AG37" s="42"/>
      <c r="AH37" s="42"/>
      <c r="AI37" s="42"/>
      <c r="AJ37" s="42"/>
      <c r="AK37" s="42"/>
      <c r="AL37" s="42"/>
      <c r="AM37" s="24">
        <v>1</v>
      </c>
      <c r="AN37" s="24">
        <v>1</v>
      </c>
      <c r="AO37" s="42"/>
      <c r="AP37" s="42"/>
      <c r="AQ37" s="42"/>
      <c r="AR37" s="42"/>
      <c r="AS37" s="24"/>
      <c r="AT37" s="42"/>
      <c r="AU37" s="42"/>
      <c r="AV37" s="42"/>
      <c r="AW37" s="2"/>
      <c r="AX37" s="2"/>
      <c r="AY37" s="24"/>
      <c r="AZ37" s="24">
        <v>1</v>
      </c>
      <c r="BA37" s="24"/>
      <c r="BB37" s="24"/>
      <c r="BC37" s="24"/>
      <c r="BD37" s="24"/>
      <c r="BE37" s="27"/>
      <c r="BF37" s="3" t="s">
        <v>623</v>
      </c>
      <c r="BG37" s="44" t="s">
        <v>1984</v>
      </c>
    </row>
    <row r="38" spans="1:59" x14ac:dyDescent="0.25">
      <c r="A38" s="9" t="s">
        <v>228</v>
      </c>
      <c r="B38" s="1">
        <v>6951482</v>
      </c>
      <c r="C38" s="37">
        <v>110912</v>
      </c>
      <c r="D38" s="1" t="s">
        <v>488</v>
      </c>
      <c r="E38" s="1" t="s">
        <v>545</v>
      </c>
      <c r="F38" s="1" t="s">
        <v>624</v>
      </c>
      <c r="G38" s="1" t="s">
        <v>624</v>
      </c>
      <c r="H38" s="1">
        <v>162568</v>
      </c>
      <c r="I38" s="1">
        <v>65197</v>
      </c>
      <c r="J38" s="25">
        <v>37.4</v>
      </c>
      <c r="K38" s="26">
        <v>0.81599999999999995</v>
      </c>
      <c r="L38" s="2" t="s">
        <v>625</v>
      </c>
      <c r="M38" s="2" t="s">
        <v>76</v>
      </c>
      <c r="N38" s="2" t="s">
        <v>626</v>
      </c>
      <c r="O38" s="24" t="s">
        <v>1790</v>
      </c>
      <c r="P38" s="24">
        <v>359</v>
      </c>
      <c r="Q38" s="24" t="s">
        <v>1538</v>
      </c>
      <c r="R38" s="42"/>
      <c r="S38" s="42"/>
      <c r="T38" s="42"/>
      <c r="U38" s="42"/>
      <c r="V38" s="42"/>
      <c r="W38" s="42"/>
      <c r="X38" s="42"/>
      <c r="Y38" s="42"/>
      <c r="Z38" s="24">
        <v>1</v>
      </c>
      <c r="AA38" s="42"/>
      <c r="AB38" s="42"/>
      <c r="AC38" s="42"/>
      <c r="AD38" s="24">
        <v>1</v>
      </c>
      <c r="AE38" s="42"/>
      <c r="AF38" s="42"/>
      <c r="AG38" s="42"/>
      <c r="AH38" s="42"/>
      <c r="AI38" s="42"/>
      <c r="AJ38" s="42"/>
      <c r="AK38" s="42"/>
      <c r="AL38" s="42"/>
      <c r="AM38" s="24">
        <v>1</v>
      </c>
      <c r="AN38" s="24">
        <v>1</v>
      </c>
      <c r="AO38" s="42"/>
      <c r="AP38" s="42">
        <v>1</v>
      </c>
      <c r="AQ38" s="42"/>
      <c r="AR38" s="42"/>
      <c r="AS38" s="24">
        <v>1</v>
      </c>
      <c r="AT38" s="42"/>
      <c r="AU38" s="42"/>
      <c r="AV38" s="42"/>
      <c r="AW38" s="2"/>
      <c r="AX38" s="2"/>
      <c r="AY38" s="24"/>
      <c r="AZ38" s="24"/>
      <c r="BA38" s="24"/>
      <c r="BB38" s="24">
        <v>1</v>
      </c>
      <c r="BC38" s="24">
        <v>218</v>
      </c>
      <c r="BD38" s="24">
        <v>9</v>
      </c>
      <c r="BE38" s="27"/>
      <c r="BF38" s="3" t="s">
        <v>627</v>
      </c>
      <c r="BG38" s="44" t="s">
        <v>2008</v>
      </c>
    </row>
    <row r="39" spans="1:59" x14ac:dyDescent="0.25">
      <c r="A39" s="9" t="s">
        <v>229</v>
      </c>
      <c r="B39" s="1">
        <v>20870060</v>
      </c>
      <c r="C39" s="37">
        <v>274200</v>
      </c>
      <c r="D39" s="1" t="s">
        <v>481</v>
      </c>
      <c r="E39" s="1" t="s">
        <v>588</v>
      </c>
      <c r="F39" s="1" t="s">
        <v>628</v>
      </c>
      <c r="G39" s="1" t="s">
        <v>628</v>
      </c>
      <c r="H39" s="1">
        <v>38794</v>
      </c>
      <c r="I39" s="1">
        <v>14138</v>
      </c>
      <c r="J39" s="25">
        <v>35.299999999999997</v>
      </c>
      <c r="K39" s="26">
        <v>0.434</v>
      </c>
      <c r="L39" s="2" t="s">
        <v>629</v>
      </c>
      <c r="M39" s="2" t="s">
        <v>87</v>
      </c>
      <c r="N39" s="2" t="s">
        <v>87</v>
      </c>
      <c r="O39" s="24" t="s">
        <v>1791</v>
      </c>
      <c r="P39" s="24">
        <v>226</v>
      </c>
      <c r="Q39" s="24" t="s">
        <v>1537</v>
      </c>
      <c r="R39" s="42"/>
      <c r="S39" s="42"/>
      <c r="T39" s="42"/>
      <c r="U39" s="42"/>
      <c r="V39" s="42"/>
      <c r="W39" s="42"/>
      <c r="X39" s="42"/>
      <c r="Y39" s="42"/>
      <c r="Z39" s="24">
        <v>1</v>
      </c>
      <c r="AA39" s="42"/>
      <c r="AB39" s="42"/>
      <c r="AC39" s="42"/>
      <c r="AD39" s="24">
        <v>1</v>
      </c>
      <c r="AE39" s="42"/>
      <c r="AF39" s="42"/>
      <c r="AG39" s="42"/>
      <c r="AH39" s="42"/>
      <c r="AI39" s="42"/>
      <c r="AJ39" s="42"/>
      <c r="AK39" s="42"/>
      <c r="AL39" s="42"/>
      <c r="AM39" s="24">
        <v>1</v>
      </c>
      <c r="AN39" s="24">
        <v>1</v>
      </c>
      <c r="AO39" s="42"/>
      <c r="AP39" s="42"/>
      <c r="AQ39" s="42"/>
      <c r="AR39" s="42"/>
      <c r="AS39" s="24"/>
      <c r="AT39" s="42">
        <v>1</v>
      </c>
      <c r="AU39" s="42"/>
      <c r="AV39" s="42"/>
      <c r="AW39" s="2"/>
      <c r="AX39" s="2"/>
      <c r="AY39" s="24"/>
      <c r="AZ39" s="24"/>
      <c r="BA39" s="24"/>
      <c r="BB39" s="24"/>
      <c r="BC39" s="24"/>
      <c r="BD39" s="24">
        <v>1</v>
      </c>
      <c r="BE39" s="27"/>
      <c r="BF39" s="3" t="s">
        <v>630</v>
      </c>
      <c r="BG39" s="44" t="s">
        <v>2005</v>
      </c>
    </row>
    <row r="40" spans="1:59" x14ac:dyDescent="0.25">
      <c r="A40" s="9" t="s">
        <v>198</v>
      </c>
      <c r="B40" s="1">
        <v>10953317</v>
      </c>
      <c r="C40" s="37">
        <v>27834</v>
      </c>
      <c r="D40" s="1" t="s">
        <v>481</v>
      </c>
      <c r="E40" s="1" t="s">
        <v>631</v>
      </c>
      <c r="F40" s="1" t="s">
        <v>632</v>
      </c>
      <c r="G40" s="1" t="s">
        <v>632</v>
      </c>
      <c r="H40" s="1">
        <v>8184</v>
      </c>
      <c r="I40" s="1">
        <v>3436</v>
      </c>
      <c r="J40" s="25">
        <v>38.6</v>
      </c>
      <c r="K40" s="26">
        <v>0.42299999999999999</v>
      </c>
      <c r="L40" s="2" t="s">
        <v>633</v>
      </c>
      <c r="M40" s="2" t="s">
        <v>198</v>
      </c>
      <c r="N40" s="2" t="s">
        <v>198</v>
      </c>
      <c r="O40" s="24" t="s">
        <v>634</v>
      </c>
      <c r="P40" s="24">
        <v>257</v>
      </c>
      <c r="Q40" s="24" t="s">
        <v>1540</v>
      </c>
      <c r="R40" s="42"/>
      <c r="S40" s="42"/>
      <c r="T40" s="42"/>
      <c r="U40" s="42"/>
      <c r="V40" s="42">
        <v>1</v>
      </c>
      <c r="W40" s="42"/>
      <c r="X40" s="42"/>
      <c r="Y40" s="42"/>
      <c r="Z40" s="24">
        <v>1</v>
      </c>
      <c r="AA40" s="42"/>
      <c r="AB40" s="42"/>
      <c r="AC40" s="42"/>
      <c r="AD40" s="24">
        <v>1</v>
      </c>
      <c r="AE40" s="42"/>
      <c r="AF40" s="42"/>
      <c r="AG40" s="42"/>
      <c r="AH40" s="42"/>
      <c r="AI40" s="42"/>
      <c r="AJ40" s="42"/>
      <c r="AK40" s="42"/>
      <c r="AL40" s="42"/>
      <c r="AM40" s="24">
        <v>1</v>
      </c>
      <c r="AN40" s="24">
        <v>1</v>
      </c>
      <c r="AO40" s="42"/>
      <c r="AP40" s="42"/>
      <c r="AQ40" s="42"/>
      <c r="AR40" s="42"/>
      <c r="AS40" s="24"/>
      <c r="AT40" s="42"/>
      <c r="AU40" s="42"/>
      <c r="AV40" s="42"/>
      <c r="AW40" s="2"/>
      <c r="AX40" s="2"/>
      <c r="AY40" s="24"/>
      <c r="AZ40" s="24"/>
      <c r="BA40" s="24"/>
      <c r="BB40" s="24"/>
      <c r="BC40" s="24">
        <v>1</v>
      </c>
      <c r="BD40" s="24"/>
      <c r="BE40" s="27"/>
      <c r="BF40" s="3" t="s">
        <v>635</v>
      </c>
      <c r="BG40" s="44" t="s">
        <v>1986</v>
      </c>
    </row>
    <row r="41" spans="1:59" x14ac:dyDescent="0.25">
      <c r="A41" s="9" t="s">
        <v>230</v>
      </c>
      <c r="B41" s="1">
        <v>741672</v>
      </c>
      <c r="C41" s="37">
        <v>47000</v>
      </c>
      <c r="D41" s="1" t="s">
        <v>495</v>
      </c>
      <c r="E41" s="1" t="s">
        <v>496</v>
      </c>
      <c r="F41" s="1" t="s">
        <v>636</v>
      </c>
      <c r="G41" s="1" t="s">
        <v>636</v>
      </c>
      <c r="H41" s="1">
        <v>7701</v>
      </c>
      <c r="I41" s="1">
        <v>2582</v>
      </c>
      <c r="J41" s="25">
        <v>38.1</v>
      </c>
      <c r="K41" s="26">
        <v>0.60499999999999998</v>
      </c>
      <c r="L41" s="2" t="s">
        <v>637</v>
      </c>
      <c r="M41" s="2" t="s">
        <v>191</v>
      </c>
      <c r="N41" s="2" t="s">
        <v>638</v>
      </c>
      <c r="O41" s="24" t="s">
        <v>1792</v>
      </c>
      <c r="P41" s="24">
        <v>975</v>
      </c>
      <c r="Q41" s="24" t="s">
        <v>1547</v>
      </c>
      <c r="R41" s="42"/>
      <c r="S41" s="42"/>
      <c r="T41" s="42"/>
      <c r="U41" s="42"/>
      <c r="V41" s="42"/>
      <c r="W41" s="42"/>
      <c r="X41" s="42"/>
      <c r="Y41" s="42"/>
      <c r="Z41" s="24">
        <v>1</v>
      </c>
      <c r="AA41" s="42"/>
      <c r="AB41" s="42"/>
      <c r="AC41" s="42"/>
      <c r="AD41" s="24">
        <v>1</v>
      </c>
      <c r="AE41" s="42"/>
      <c r="AF41" s="42"/>
      <c r="AG41" s="42"/>
      <c r="AH41" s="42"/>
      <c r="AI41" s="42"/>
      <c r="AJ41" s="42"/>
      <c r="AK41" s="42"/>
      <c r="AL41" s="42"/>
      <c r="AM41" s="24"/>
      <c r="AN41" s="24">
        <v>1</v>
      </c>
      <c r="AO41" s="42"/>
      <c r="AP41" s="42"/>
      <c r="AQ41" s="42">
        <v>1</v>
      </c>
      <c r="AR41" s="42"/>
      <c r="AS41" s="24"/>
      <c r="AT41" s="42"/>
      <c r="AU41" s="42"/>
      <c r="AV41" s="42"/>
      <c r="AW41" s="2"/>
      <c r="AX41" s="2"/>
      <c r="AY41" s="24"/>
      <c r="AZ41" s="24"/>
      <c r="BA41" s="24"/>
      <c r="BB41" s="24"/>
      <c r="BC41" s="24"/>
      <c r="BD41" s="24"/>
      <c r="BE41" s="27">
        <v>1</v>
      </c>
      <c r="BF41" s="3" t="s">
        <v>639</v>
      </c>
      <c r="BG41" s="44" t="s">
        <v>2003</v>
      </c>
    </row>
    <row r="42" spans="1:59" x14ac:dyDescent="0.25">
      <c r="A42" s="9" t="s">
        <v>186</v>
      </c>
      <c r="B42" s="1">
        <v>550483</v>
      </c>
      <c r="C42" s="37">
        <v>4033</v>
      </c>
      <c r="D42" s="1" t="s">
        <v>481</v>
      </c>
      <c r="E42" s="1" t="s">
        <v>588</v>
      </c>
      <c r="F42" s="1" t="s">
        <v>640</v>
      </c>
      <c r="G42" s="1" t="s">
        <v>640</v>
      </c>
      <c r="H42" s="1">
        <v>3983</v>
      </c>
      <c r="I42" s="1">
        <v>1979</v>
      </c>
      <c r="J42" s="25">
        <v>50.5</v>
      </c>
      <c r="K42" s="26">
        <v>0.64600000000000002</v>
      </c>
      <c r="L42" s="2"/>
      <c r="M42" s="2" t="s">
        <v>641</v>
      </c>
      <c r="N42" s="2"/>
      <c r="O42" s="24" t="s">
        <v>1793</v>
      </c>
      <c r="P42" s="24">
        <v>238</v>
      </c>
      <c r="Q42" s="24" t="s">
        <v>1566</v>
      </c>
      <c r="R42" s="42"/>
      <c r="S42" s="42"/>
      <c r="T42" s="42"/>
      <c r="U42" s="42"/>
      <c r="V42" s="42"/>
      <c r="W42" s="42"/>
      <c r="X42" s="42"/>
      <c r="Y42" s="42"/>
      <c r="Z42" s="24">
        <v>1</v>
      </c>
      <c r="AA42" s="42"/>
      <c r="AB42" s="42"/>
      <c r="AC42" s="42"/>
      <c r="AD42" s="24">
        <v>1</v>
      </c>
      <c r="AE42" s="42"/>
      <c r="AF42" s="42"/>
      <c r="AG42" s="42"/>
      <c r="AH42" s="42"/>
      <c r="AI42" s="42"/>
      <c r="AJ42" s="42"/>
      <c r="AK42" s="42"/>
      <c r="AL42" s="42"/>
      <c r="AM42" s="24">
        <v>1</v>
      </c>
      <c r="AN42" s="24">
        <v>1</v>
      </c>
      <c r="AO42" s="42"/>
      <c r="AP42" s="42"/>
      <c r="AQ42" s="42"/>
      <c r="AR42" s="42"/>
      <c r="AS42" s="24"/>
      <c r="AT42" s="42"/>
      <c r="AU42" s="42"/>
      <c r="AV42" s="42"/>
      <c r="AW42" s="2"/>
      <c r="AX42" s="2"/>
      <c r="AY42" s="24">
        <v>1</v>
      </c>
      <c r="AZ42" s="24">
        <v>1</v>
      </c>
      <c r="BA42" s="24"/>
      <c r="BB42" s="24"/>
      <c r="BC42" s="24"/>
      <c r="BD42" s="24">
        <v>1</v>
      </c>
      <c r="BE42" s="27"/>
      <c r="BF42" s="3" t="s">
        <v>642</v>
      </c>
      <c r="BG42" s="44"/>
    </row>
    <row r="43" spans="1:59" x14ac:dyDescent="0.25">
      <c r="A43" s="9" t="s">
        <v>231</v>
      </c>
      <c r="B43" s="1">
        <v>26545864</v>
      </c>
      <c r="C43" s="37">
        <v>475442</v>
      </c>
      <c r="D43" s="1" t="s">
        <v>481</v>
      </c>
      <c r="E43" s="1" t="s">
        <v>631</v>
      </c>
      <c r="F43" s="1" t="s">
        <v>643</v>
      </c>
      <c r="G43" s="1" t="s">
        <v>644</v>
      </c>
      <c r="H43" s="1">
        <v>94540</v>
      </c>
      <c r="I43" s="1">
        <v>38712</v>
      </c>
      <c r="J43" s="25">
        <v>46.6</v>
      </c>
      <c r="K43" s="26">
        <v>0.56299999999999994</v>
      </c>
      <c r="L43" s="2" t="s">
        <v>629</v>
      </c>
      <c r="M43" s="2" t="s">
        <v>71</v>
      </c>
      <c r="N43" s="2" t="s">
        <v>645</v>
      </c>
      <c r="O43" s="24" t="s">
        <v>646</v>
      </c>
      <c r="P43" s="24">
        <v>237</v>
      </c>
      <c r="Q43" s="24" t="s">
        <v>1561</v>
      </c>
      <c r="R43" s="42"/>
      <c r="S43" s="42"/>
      <c r="T43" s="42"/>
      <c r="U43" s="42"/>
      <c r="V43" s="42"/>
      <c r="W43" s="42"/>
      <c r="X43" s="42"/>
      <c r="Y43" s="42">
        <v>1</v>
      </c>
      <c r="Z43" s="24">
        <v>1</v>
      </c>
      <c r="AA43" s="42">
        <v>1</v>
      </c>
      <c r="AB43" s="42"/>
      <c r="AC43" s="42"/>
      <c r="AD43" s="24">
        <v>1</v>
      </c>
      <c r="AE43" s="42"/>
      <c r="AF43" s="42"/>
      <c r="AG43" s="42"/>
      <c r="AH43" s="42"/>
      <c r="AI43" s="42"/>
      <c r="AJ43" s="42"/>
      <c r="AK43" s="42"/>
      <c r="AL43" s="42"/>
      <c r="AM43" s="24">
        <v>1</v>
      </c>
      <c r="AN43" s="24">
        <v>1</v>
      </c>
      <c r="AO43" s="42"/>
      <c r="AP43" s="42"/>
      <c r="AQ43" s="42"/>
      <c r="AR43" s="42"/>
      <c r="AS43" s="24"/>
      <c r="AT43" s="42"/>
      <c r="AU43" s="42"/>
      <c r="AV43" s="42"/>
      <c r="AW43" s="2"/>
      <c r="AX43" s="2"/>
      <c r="AY43" s="24"/>
      <c r="AZ43" s="24"/>
      <c r="BA43" s="24"/>
      <c r="BB43" s="24"/>
      <c r="BC43" s="24">
        <v>6</v>
      </c>
      <c r="BD43" s="24">
        <v>2</v>
      </c>
      <c r="BE43" s="27"/>
      <c r="BF43" s="3" t="s">
        <v>647</v>
      </c>
      <c r="BG43" s="44" t="s">
        <v>1989</v>
      </c>
    </row>
    <row r="44" spans="1:59" x14ac:dyDescent="0.25">
      <c r="A44" s="9" t="s">
        <v>232</v>
      </c>
      <c r="B44" s="1">
        <v>15288489</v>
      </c>
      <c r="C44" s="37">
        <v>181035</v>
      </c>
      <c r="D44" s="1" t="s">
        <v>495</v>
      </c>
      <c r="E44" s="1" t="s">
        <v>619</v>
      </c>
      <c r="F44" s="1" t="s">
        <v>648</v>
      </c>
      <c r="G44" s="1" t="s">
        <v>648</v>
      </c>
      <c r="H44" s="1">
        <v>70242</v>
      </c>
      <c r="I44" s="1">
        <v>24444</v>
      </c>
      <c r="J44" s="25">
        <v>37.9</v>
      </c>
      <c r="K44" s="26">
        <v>0.58099999999999996</v>
      </c>
      <c r="L44" s="2" t="s">
        <v>649</v>
      </c>
      <c r="M44" s="2" t="s">
        <v>121</v>
      </c>
      <c r="N44" s="2" t="s">
        <v>650</v>
      </c>
      <c r="O44" s="24" t="s">
        <v>651</v>
      </c>
      <c r="P44" s="24">
        <v>855</v>
      </c>
      <c r="Q44" s="24" t="s">
        <v>1631</v>
      </c>
      <c r="R44" s="42"/>
      <c r="S44" s="42">
        <v>1</v>
      </c>
      <c r="T44" s="42"/>
      <c r="U44" s="42"/>
      <c r="V44" s="42"/>
      <c r="W44" s="42"/>
      <c r="X44" s="42"/>
      <c r="Y44" s="42"/>
      <c r="Z44" s="24">
        <v>1</v>
      </c>
      <c r="AA44" s="42"/>
      <c r="AB44" s="42"/>
      <c r="AC44" s="42"/>
      <c r="AD44" s="24">
        <v>1</v>
      </c>
      <c r="AE44" s="42"/>
      <c r="AF44" s="42"/>
      <c r="AG44" s="42"/>
      <c r="AH44" s="42"/>
      <c r="AI44" s="42"/>
      <c r="AJ44" s="42"/>
      <c r="AK44" s="42"/>
      <c r="AL44" s="42"/>
      <c r="AM44" s="24">
        <v>1</v>
      </c>
      <c r="AN44" s="24">
        <v>1</v>
      </c>
      <c r="AO44" s="42"/>
      <c r="AP44" s="42"/>
      <c r="AQ44" s="42"/>
      <c r="AR44" s="42"/>
      <c r="AS44" s="24"/>
      <c r="AT44" s="42"/>
      <c r="AU44" s="42"/>
      <c r="AV44" s="42"/>
      <c r="AW44" s="2"/>
      <c r="AX44" s="2"/>
      <c r="AY44" s="24"/>
      <c r="AZ44" s="24"/>
      <c r="BA44" s="24"/>
      <c r="BB44" s="24"/>
      <c r="BC44" s="24"/>
      <c r="BD44" s="24">
        <v>2</v>
      </c>
      <c r="BE44" s="27">
        <v>1</v>
      </c>
      <c r="BF44" s="3" t="s">
        <v>652</v>
      </c>
      <c r="BG44" s="44" t="s">
        <v>1984</v>
      </c>
    </row>
    <row r="45" spans="1:59" x14ac:dyDescent="0.25">
      <c r="A45" s="9" t="s">
        <v>233</v>
      </c>
      <c r="B45" s="1">
        <v>38017693</v>
      </c>
      <c r="C45" s="37">
        <v>9984670</v>
      </c>
      <c r="D45" s="1" t="s">
        <v>520</v>
      </c>
      <c r="E45" s="1" t="s">
        <v>653</v>
      </c>
      <c r="F45" s="1" t="s">
        <v>654</v>
      </c>
      <c r="G45" s="1" t="s">
        <v>655</v>
      </c>
      <c r="H45" s="1">
        <v>1847081</v>
      </c>
      <c r="I45" s="1">
        <v>1712479</v>
      </c>
      <c r="J45" s="25">
        <v>34</v>
      </c>
      <c r="K45" s="26">
        <v>0.92200000000000004</v>
      </c>
      <c r="L45" s="2" t="s">
        <v>656</v>
      </c>
      <c r="M45" s="2" t="s">
        <v>12</v>
      </c>
      <c r="N45" s="2" t="s">
        <v>12</v>
      </c>
      <c r="O45" s="24" t="s">
        <v>1795</v>
      </c>
      <c r="P45" s="24">
        <v>1</v>
      </c>
      <c r="Q45" s="24" t="s">
        <v>1552</v>
      </c>
      <c r="R45" s="42">
        <v>1</v>
      </c>
      <c r="S45" s="42"/>
      <c r="T45" s="42"/>
      <c r="U45" s="42"/>
      <c r="V45" s="42"/>
      <c r="W45" s="42"/>
      <c r="X45" s="42"/>
      <c r="Y45" s="42"/>
      <c r="Z45" s="24">
        <v>1</v>
      </c>
      <c r="AA45" s="42">
        <v>1</v>
      </c>
      <c r="AB45" s="42"/>
      <c r="AC45" s="42"/>
      <c r="AD45" s="24">
        <v>1</v>
      </c>
      <c r="AE45" s="42">
        <v>1</v>
      </c>
      <c r="AF45" s="42">
        <v>1</v>
      </c>
      <c r="AG45" s="42"/>
      <c r="AH45" s="42"/>
      <c r="AI45" s="42"/>
      <c r="AJ45" s="42">
        <v>1</v>
      </c>
      <c r="AK45" s="42">
        <v>1</v>
      </c>
      <c r="AL45" s="42">
        <v>1</v>
      </c>
      <c r="AM45" s="24">
        <v>1</v>
      </c>
      <c r="AN45" s="24">
        <v>1</v>
      </c>
      <c r="AO45" s="42"/>
      <c r="AP45" s="42">
        <v>1</v>
      </c>
      <c r="AQ45" s="42"/>
      <c r="AR45" s="42"/>
      <c r="AS45" s="24"/>
      <c r="AT45" s="42"/>
      <c r="AU45" s="42"/>
      <c r="AV45" s="42"/>
      <c r="AW45" s="2"/>
      <c r="AX45" s="2"/>
      <c r="AY45" s="24"/>
      <c r="AZ45" s="24"/>
      <c r="BA45" s="24"/>
      <c r="BB45" s="24">
        <v>24</v>
      </c>
      <c r="BC45" s="24">
        <v>302</v>
      </c>
      <c r="BD45" s="24">
        <v>17</v>
      </c>
      <c r="BE45" s="27">
        <v>21</v>
      </c>
      <c r="BF45" s="3" t="s">
        <v>657</v>
      </c>
      <c r="BG45" s="44" t="s">
        <v>1998</v>
      </c>
    </row>
    <row r="46" spans="1:59" x14ac:dyDescent="0.25">
      <c r="A46" s="9" t="s">
        <v>234</v>
      </c>
      <c r="B46" s="1">
        <v>2117519</v>
      </c>
      <c r="C46" s="37">
        <v>7447</v>
      </c>
      <c r="D46" s="1" t="s">
        <v>481</v>
      </c>
      <c r="E46" s="1" t="s">
        <v>482</v>
      </c>
      <c r="F46" s="1" t="s">
        <v>658</v>
      </c>
      <c r="J46" s="25"/>
      <c r="K46" s="26"/>
      <c r="L46" s="2"/>
      <c r="M46" s="2" t="s">
        <v>659</v>
      </c>
      <c r="N46" s="2"/>
      <c r="O46" s="24"/>
      <c r="P46" s="24"/>
      <c r="Q46" s="24"/>
      <c r="R46" s="42"/>
      <c r="S46" s="42"/>
      <c r="T46" s="42"/>
      <c r="U46" s="42"/>
      <c r="V46" s="42"/>
      <c r="W46" s="42"/>
      <c r="X46" s="42"/>
      <c r="Y46" s="42"/>
      <c r="Z46" s="24"/>
      <c r="AA46" s="42"/>
      <c r="AB46" s="42"/>
      <c r="AC46" s="42"/>
      <c r="AD46" s="24">
        <v>0</v>
      </c>
      <c r="AE46" s="42"/>
      <c r="AF46" s="42"/>
      <c r="AG46" s="42"/>
      <c r="AH46" s="42"/>
      <c r="AI46" s="42"/>
      <c r="AJ46" s="42"/>
      <c r="AK46" s="42"/>
      <c r="AL46" s="42"/>
      <c r="AM46" s="24"/>
      <c r="AN46" s="24"/>
      <c r="AO46" s="42"/>
      <c r="AP46" s="42"/>
      <c r="AQ46" s="42"/>
      <c r="AR46" s="42"/>
      <c r="AS46" s="24"/>
      <c r="AT46" s="42"/>
      <c r="AU46" s="42"/>
      <c r="AV46" s="42"/>
      <c r="AW46" s="2" t="s">
        <v>255</v>
      </c>
      <c r="AX46" s="2" t="s">
        <v>660</v>
      </c>
      <c r="AY46" s="24"/>
      <c r="AZ46" s="24"/>
      <c r="BA46" s="24"/>
      <c r="BB46" s="24"/>
      <c r="BC46" s="24"/>
      <c r="BD46" s="24"/>
      <c r="BE46" s="27"/>
      <c r="BF46" s="3" t="s">
        <v>661</v>
      </c>
      <c r="BG46" s="44"/>
    </row>
    <row r="47" spans="1:59" x14ac:dyDescent="0.25">
      <c r="A47" s="9" t="s">
        <v>235</v>
      </c>
      <c r="B47" s="1">
        <v>2747282</v>
      </c>
      <c r="C47" s="37">
        <v>11000</v>
      </c>
      <c r="D47" s="1" t="s">
        <v>495</v>
      </c>
      <c r="E47" s="1" t="s">
        <v>531</v>
      </c>
      <c r="F47" s="1" t="s">
        <v>662</v>
      </c>
      <c r="G47" s="1" t="s">
        <v>662</v>
      </c>
      <c r="H47" s="1">
        <v>357338</v>
      </c>
      <c r="I47" s="1">
        <v>191362</v>
      </c>
      <c r="J47" s="25">
        <v>41.1</v>
      </c>
      <c r="K47" s="26">
        <v>0.84799999999999998</v>
      </c>
      <c r="L47" s="2" t="s">
        <v>663</v>
      </c>
      <c r="M47" s="2" t="s">
        <v>44</v>
      </c>
      <c r="N47" s="2" t="s">
        <v>44</v>
      </c>
      <c r="O47" s="24" t="s">
        <v>1900</v>
      </c>
      <c r="P47" s="24">
        <v>974</v>
      </c>
      <c r="Q47" s="24" t="s">
        <v>1703</v>
      </c>
      <c r="R47" s="42"/>
      <c r="S47" s="42"/>
      <c r="T47" s="42"/>
      <c r="U47" s="42"/>
      <c r="V47" s="42"/>
      <c r="W47" s="42"/>
      <c r="X47" s="42"/>
      <c r="Y47" s="42"/>
      <c r="Z47" s="24">
        <v>1</v>
      </c>
      <c r="AA47" s="42"/>
      <c r="AB47" s="42"/>
      <c r="AC47" s="42"/>
      <c r="AD47" s="24">
        <v>1</v>
      </c>
      <c r="AE47" s="42"/>
      <c r="AF47" s="42"/>
      <c r="AG47" s="42"/>
      <c r="AH47" s="42"/>
      <c r="AI47" s="42"/>
      <c r="AJ47" s="42"/>
      <c r="AK47" s="42"/>
      <c r="AL47" s="42"/>
      <c r="AM47" s="24">
        <v>1</v>
      </c>
      <c r="AN47" s="24">
        <v>1</v>
      </c>
      <c r="AO47" s="42">
        <v>1</v>
      </c>
      <c r="AP47" s="42"/>
      <c r="AQ47" s="42"/>
      <c r="AR47" s="42"/>
      <c r="AS47" s="24"/>
      <c r="AT47" s="42"/>
      <c r="AU47" s="42"/>
      <c r="AV47" s="42"/>
      <c r="AW47" s="2"/>
      <c r="AX47" s="2"/>
      <c r="AY47" s="24"/>
      <c r="AZ47" s="24"/>
      <c r="BA47" s="24"/>
      <c r="BB47" s="24"/>
      <c r="BC47" s="24">
        <v>5</v>
      </c>
      <c r="BD47" s="24">
        <v>1</v>
      </c>
      <c r="BE47" s="27"/>
      <c r="BF47" s="3" t="s">
        <v>664</v>
      </c>
      <c r="BG47" s="44"/>
    </row>
    <row r="48" spans="1:59" x14ac:dyDescent="0.25">
      <c r="A48" s="9" t="s">
        <v>236</v>
      </c>
      <c r="B48" s="1">
        <v>18694800</v>
      </c>
      <c r="C48" s="37">
        <v>2724900</v>
      </c>
      <c r="D48" s="1" t="s">
        <v>495</v>
      </c>
      <c r="E48" s="1" t="s">
        <v>665</v>
      </c>
      <c r="F48" s="1" t="s">
        <v>666</v>
      </c>
      <c r="G48" s="1" t="s">
        <v>667</v>
      </c>
      <c r="H48" s="1">
        <v>503893</v>
      </c>
      <c r="I48" s="1">
        <v>172941</v>
      </c>
      <c r="J48" s="25">
        <v>29</v>
      </c>
      <c r="K48" s="26">
        <v>0.81699999999999995</v>
      </c>
      <c r="L48" s="2" t="s">
        <v>668</v>
      </c>
      <c r="M48" s="2" t="s">
        <v>72</v>
      </c>
      <c r="N48" s="2" t="s">
        <v>669</v>
      </c>
      <c r="O48" s="24" t="s">
        <v>1797</v>
      </c>
      <c r="P48" s="24">
        <v>7</v>
      </c>
      <c r="Q48" s="24" t="s">
        <v>1640</v>
      </c>
      <c r="R48" s="42"/>
      <c r="S48" s="42"/>
      <c r="T48" s="42"/>
      <c r="U48" s="42"/>
      <c r="V48" s="42"/>
      <c r="W48" s="42"/>
      <c r="X48" s="42">
        <v>1</v>
      </c>
      <c r="Y48" s="42"/>
      <c r="Z48" s="24">
        <v>1</v>
      </c>
      <c r="AA48" s="42"/>
      <c r="AB48" s="42"/>
      <c r="AC48" s="42">
        <v>1</v>
      </c>
      <c r="AD48" s="24">
        <v>1</v>
      </c>
      <c r="AE48" s="42"/>
      <c r="AF48" s="42"/>
      <c r="AG48" s="42"/>
      <c r="AH48" s="42"/>
      <c r="AI48" s="42"/>
      <c r="AJ48" s="42"/>
      <c r="AK48" s="42"/>
      <c r="AL48" s="42"/>
      <c r="AM48" s="24">
        <v>1</v>
      </c>
      <c r="AN48" s="24">
        <v>1</v>
      </c>
      <c r="AO48" s="42"/>
      <c r="AP48" s="42"/>
      <c r="AQ48" s="42"/>
      <c r="AR48" s="42"/>
      <c r="AS48" s="24"/>
      <c r="AT48" s="42"/>
      <c r="AU48" s="42"/>
      <c r="AV48" s="42"/>
      <c r="AW48" s="2"/>
      <c r="AX48" s="2"/>
      <c r="AY48" s="24"/>
      <c r="AZ48" s="24"/>
      <c r="BA48" s="24">
        <v>1</v>
      </c>
      <c r="BB48" s="24"/>
      <c r="BC48" s="24">
        <v>63</v>
      </c>
      <c r="BD48" s="24">
        <v>4</v>
      </c>
      <c r="BE48" s="27"/>
      <c r="BF48" s="3" t="s">
        <v>670</v>
      </c>
      <c r="BG48" s="44" t="s">
        <v>1988</v>
      </c>
    </row>
    <row r="49" spans="1:59" x14ac:dyDescent="0.25">
      <c r="A49" s="9" t="s">
        <v>237</v>
      </c>
      <c r="B49" s="1">
        <v>16244513</v>
      </c>
      <c r="C49" s="37">
        <v>1284000</v>
      </c>
      <c r="D49" s="1" t="s">
        <v>481</v>
      </c>
      <c r="E49" s="1" t="s">
        <v>631</v>
      </c>
      <c r="F49" s="1" t="s">
        <v>671</v>
      </c>
      <c r="G49" s="1" t="s">
        <v>671</v>
      </c>
      <c r="H49" s="1">
        <v>30232</v>
      </c>
      <c r="I49" s="1">
        <v>11051</v>
      </c>
      <c r="J49" s="25">
        <v>43.3</v>
      </c>
      <c r="K49" s="26">
        <v>0.40100000000000002</v>
      </c>
      <c r="L49" s="2" t="s">
        <v>629</v>
      </c>
      <c r="M49" s="2" t="s">
        <v>177</v>
      </c>
      <c r="N49" s="2" t="s">
        <v>672</v>
      </c>
      <c r="O49" s="24" t="s">
        <v>1799</v>
      </c>
      <c r="P49" s="24">
        <v>235</v>
      </c>
      <c r="Q49" s="24" t="s">
        <v>1730</v>
      </c>
      <c r="R49" s="42"/>
      <c r="S49" s="42"/>
      <c r="T49" s="42"/>
      <c r="U49" s="42"/>
      <c r="V49" s="42"/>
      <c r="W49" s="42"/>
      <c r="X49" s="42"/>
      <c r="Y49" s="42">
        <v>1</v>
      </c>
      <c r="Z49" s="24">
        <v>1</v>
      </c>
      <c r="AA49" s="42"/>
      <c r="AB49" s="42"/>
      <c r="AC49" s="42"/>
      <c r="AD49" s="24">
        <v>1</v>
      </c>
      <c r="AE49" s="42"/>
      <c r="AF49" s="42"/>
      <c r="AG49" s="42"/>
      <c r="AH49" s="42"/>
      <c r="AI49" s="42"/>
      <c r="AJ49" s="42"/>
      <c r="AK49" s="42"/>
      <c r="AL49" s="42"/>
      <c r="AM49" s="24">
        <v>1</v>
      </c>
      <c r="AN49" s="24">
        <v>1</v>
      </c>
      <c r="AO49" s="42"/>
      <c r="AP49" s="42"/>
      <c r="AQ49" s="42"/>
      <c r="AR49" s="42"/>
      <c r="AS49" s="24"/>
      <c r="AT49" s="42"/>
      <c r="AU49" s="42"/>
      <c r="AV49" s="42"/>
      <c r="AW49" s="2"/>
      <c r="AX49" s="2"/>
      <c r="AY49" s="24"/>
      <c r="AZ49" s="24"/>
      <c r="BA49" s="24"/>
      <c r="BB49" s="24"/>
      <c r="BC49" s="24"/>
      <c r="BD49" s="24">
        <v>1</v>
      </c>
      <c r="BE49" s="27"/>
      <c r="BF49" s="3" t="s">
        <v>673</v>
      </c>
      <c r="BG49" s="44" t="s">
        <v>1989</v>
      </c>
    </row>
    <row r="50" spans="1:59" x14ac:dyDescent="0.25">
      <c r="A50" s="9" t="s">
        <v>24</v>
      </c>
      <c r="B50" s="1">
        <v>19107216</v>
      </c>
      <c r="C50" s="37">
        <v>756945</v>
      </c>
      <c r="D50" s="1" t="s">
        <v>520</v>
      </c>
      <c r="E50" s="1" t="s">
        <v>601</v>
      </c>
      <c r="F50" s="1" t="s">
        <v>674</v>
      </c>
      <c r="G50" s="1" t="s">
        <v>674</v>
      </c>
      <c r="H50" s="1">
        <v>476815</v>
      </c>
      <c r="I50" s="1">
        <v>298180</v>
      </c>
      <c r="J50" s="25">
        <v>46.6</v>
      </c>
      <c r="K50" s="26">
        <v>0.84699999999999998</v>
      </c>
      <c r="L50" s="2" t="s">
        <v>675</v>
      </c>
      <c r="M50" s="2" t="s">
        <v>24</v>
      </c>
      <c r="N50" s="2" t="s">
        <v>24</v>
      </c>
      <c r="O50" s="24" t="s">
        <v>1800</v>
      </c>
      <c r="P50" s="24">
        <v>56</v>
      </c>
      <c r="Q50" s="24" t="s">
        <v>1560</v>
      </c>
      <c r="R50" s="42">
        <v>1</v>
      </c>
      <c r="S50" s="42"/>
      <c r="T50" s="42"/>
      <c r="U50" s="42"/>
      <c r="V50" s="42"/>
      <c r="W50" s="42"/>
      <c r="X50" s="42"/>
      <c r="Y50" s="42"/>
      <c r="Z50" s="24">
        <v>1</v>
      </c>
      <c r="AA50" s="42"/>
      <c r="AB50" s="42"/>
      <c r="AC50" s="42"/>
      <c r="AD50" s="24">
        <v>1</v>
      </c>
      <c r="AE50" s="42"/>
      <c r="AF50" s="42"/>
      <c r="AG50" s="42"/>
      <c r="AH50" s="42"/>
      <c r="AI50" s="42"/>
      <c r="AJ50" s="42"/>
      <c r="AK50" s="42">
        <v>1</v>
      </c>
      <c r="AL50" s="42">
        <v>1</v>
      </c>
      <c r="AM50" s="24">
        <v>1</v>
      </c>
      <c r="AN50" s="24">
        <v>1</v>
      </c>
      <c r="AO50" s="42"/>
      <c r="AP50" s="42"/>
      <c r="AQ50" s="42"/>
      <c r="AR50" s="42"/>
      <c r="AS50" s="24"/>
      <c r="AT50" s="42"/>
      <c r="AU50" s="42"/>
      <c r="AV50" s="42"/>
      <c r="AW50" s="2"/>
      <c r="AX50" s="2"/>
      <c r="AY50" s="24"/>
      <c r="AZ50" s="24"/>
      <c r="BA50" s="24"/>
      <c r="BB50" s="24">
        <v>2</v>
      </c>
      <c r="BC50" s="24">
        <v>13</v>
      </c>
      <c r="BD50" s="24">
        <v>5</v>
      </c>
      <c r="BE50" s="27">
        <v>5</v>
      </c>
      <c r="BF50" s="3" t="s">
        <v>676</v>
      </c>
      <c r="BG50" s="44"/>
    </row>
    <row r="51" spans="1:59" x14ac:dyDescent="0.25">
      <c r="A51" s="9" t="s">
        <v>5</v>
      </c>
      <c r="B51" s="1">
        <v>1402509320</v>
      </c>
      <c r="C51" s="37">
        <v>9596961</v>
      </c>
      <c r="D51" s="1" t="s">
        <v>495</v>
      </c>
      <c r="E51" s="1" t="s">
        <v>677</v>
      </c>
      <c r="F51" s="1" t="s">
        <v>678</v>
      </c>
      <c r="G51" s="1" t="s">
        <v>679</v>
      </c>
      <c r="H51" s="1">
        <v>25238563</v>
      </c>
      <c r="I51" s="1">
        <v>13368073</v>
      </c>
      <c r="J51" s="25">
        <v>38.6</v>
      </c>
      <c r="K51" s="26">
        <v>0.75800000000000001</v>
      </c>
      <c r="L51" s="2" t="s">
        <v>680</v>
      </c>
      <c r="M51" s="2" t="s">
        <v>5</v>
      </c>
      <c r="N51" s="2"/>
      <c r="O51" s="24" t="s">
        <v>681</v>
      </c>
      <c r="P51" s="24">
        <v>86</v>
      </c>
      <c r="Q51" s="24" t="s">
        <v>1562</v>
      </c>
      <c r="R51" s="42">
        <v>1</v>
      </c>
      <c r="S51" s="42"/>
      <c r="T51" s="42">
        <v>1</v>
      </c>
      <c r="U51" s="42"/>
      <c r="V51" s="42"/>
      <c r="W51" s="42"/>
      <c r="X51" s="42"/>
      <c r="Y51" s="42"/>
      <c r="Z51" s="24">
        <v>1</v>
      </c>
      <c r="AA51" s="42"/>
      <c r="AB51" s="42"/>
      <c r="AC51" s="42"/>
      <c r="AD51" s="24">
        <v>1</v>
      </c>
      <c r="AE51" s="42">
        <v>1</v>
      </c>
      <c r="AF51" s="42"/>
      <c r="AG51" s="42"/>
      <c r="AH51" s="42"/>
      <c r="AI51" s="42"/>
      <c r="AJ51" s="42"/>
      <c r="AK51" s="42"/>
      <c r="AL51" s="42"/>
      <c r="AM51" s="24">
        <v>1</v>
      </c>
      <c r="AN51" s="24">
        <v>1</v>
      </c>
      <c r="AO51" s="42"/>
      <c r="AP51" s="42"/>
      <c r="AQ51" s="42"/>
      <c r="AR51" s="42"/>
      <c r="AS51" s="24"/>
      <c r="AT51" s="42"/>
      <c r="AU51" s="42"/>
      <c r="AV51" s="42"/>
      <c r="AW51" s="2"/>
      <c r="AX51" s="2"/>
      <c r="AY51" s="24"/>
      <c r="AZ51" s="24"/>
      <c r="BA51" s="24"/>
      <c r="BB51" s="24">
        <v>10</v>
      </c>
      <c r="BC51" s="24">
        <v>546</v>
      </c>
      <c r="BD51" s="24">
        <v>48</v>
      </c>
      <c r="BE51" s="27">
        <v>12</v>
      </c>
      <c r="BF51" s="3" t="s">
        <v>682</v>
      </c>
      <c r="BG51" s="44"/>
    </row>
    <row r="52" spans="1:59" x14ac:dyDescent="0.25">
      <c r="A52" s="9" t="s">
        <v>238</v>
      </c>
      <c r="B52" s="1">
        <v>875900</v>
      </c>
      <c r="C52" s="37">
        <v>9251</v>
      </c>
      <c r="D52" s="1" t="s">
        <v>488</v>
      </c>
      <c r="E52" s="1" t="s">
        <v>489</v>
      </c>
      <c r="F52" s="1" t="s">
        <v>683</v>
      </c>
      <c r="G52" s="1" t="s">
        <v>683</v>
      </c>
      <c r="H52" s="1">
        <v>33460</v>
      </c>
      <c r="I52" s="1">
        <v>24493</v>
      </c>
      <c r="J52" s="25">
        <v>34</v>
      </c>
      <c r="K52" s="26">
        <v>0.873</v>
      </c>
      <c r="L52" s="2" t="s">
        <v>491</v>
      </c>
      <c r="M52" s="2" t="s">
        <v>81</v>
      </c>
      <c r="N52" s="2" t="s">
        <v>684</v>
      </c>
      <c r="O52" s="24" t="s">
        <v>1801</v>
      </c>
      <c r="P52" s="24">
        <v>357</v>
      </c>
      <c r="Q52" s="24" t="s">
        <v>1569</v>
      </c>
      <c r="R52" s="42"/>
      <c r="S52" s="42"/>
      <c r="T52" s="42"/>
      <c r="U52" s="42"/>
      <c r="V52" s="42"/>
      <c r="W52" s="42"/>
      <c r="X52" s="42"/>
      <c r="Y52" s="42"/>
      <c r="Z52" s="24">
        <v>1</v>
      </c>
      <c r="AA52" s="42">
        <v>1</v>
      </c>
      <c r="AB52" s="42"/>
      <c r="AC52" s="42"/>
      <c r="AD52" s="24">
        <v>1</v>
      </c>
      <c r="AE52" s="42"/>
      <c r="AF52" s="42"/>
      <c r="AG52" s="42"/>
      <c r="AH52" s="42"/>
      <c r="AI52" s="42"/>
      <c r="AJ52" s="42"/>
      <c r="AK52" s="42"/>
      <c r="AL52" s="42"/>
      <c r="AM52" s="24">
        <v>1</v>
      </c>
      <c r="AN52" s="24">
        <v>1</v>
      </c>
      <c r="AO52" s="42"/>
      <c r="AP52" s="42"/>
      <c r="AQ52" s="42"/>
      <c r="AR52" s="42"/>
      <c r="AS52" s="24">
        <v>1</v>
      </c>
      <c r="AT52" s="42"/>
      <c r="AU52" s="42"/>
      <c r="AV52" s="42">
        <v>1</v>
      </c>
      <c r="AW52" s="2"/>
      <c r="AX52" s="2"/>
      <c r="AY52" s="24"/>
      <c r="AZ52" s="24">
        <v>1</v>
      </c>
      <c r="BA52" s="24">
        <v>1</v>
      </c>
      <c r="BB52" s="24">
        <v>1</v>
      </c>
      <c r="BC52" s="24">
        <v>1</v>
      </c>
      <c r="BD52" s="24">
        <v>3</v>
      </c>
      <c r="BE52" s="27"/>
      <c r="BF52" s="3" t="s">
        <v>685</v>
      </c>
      <c r="BG52" s="44" t="s">
        <v>2008</v>
      </c>
    </row>
    <row r="53" spans="1:59" x14ac:dyDescent="0.25">
      <c r="A53" s="9" t="s">
        <v>1437</v>
      </c>
      <c r="B53" s="1">
        <v>351965</v>
      </c>
      <c r="C53" s="37">
        <v>3355</v>
      </c>
      <c r="D53" s="1" t="s">
        <v>488</v>
      </c>
      <c r="E53" s="1" t="s">
        <v>489</v>
      </c>
      <c r="F53" s="1" t="s">
        <v>1514</v>
      </c>
      <c r="J53" s="25"/>
      <c r="K53" s="26"/>
      <c r="L53" s="2"/>
      <c r="M53" s="2"/>
      <c r="N53" s="2"/>
      <c r="O53" s="24"/>
      <c r="P53" s="24"/>
      <c r="Q53" s="24"/>
      <c r="R53" s="42"/>
      <c r="S53" s="42"/>
      <c r="T53" s="42"/>
      <c r="U53" s="42"/>
      <c r="V53" s="42"/>
      <c r="W53" s="42"/>
      <c r="X53" s="42"/>
      <c r="Y53" s="42"/>
      <c r="Z53" s="24"/>
      <c r="AA53" s="42"/>
      <c r="AB53" s="42"/>
      <c r="AC53" s="42"/>
      <c r="AD53" s="24">
        <v>0</v>
      </c>
      <c r="AE53" s="42"/>
      <c r="AF53" s="42"/>
      <c r="AG53" s="42"/>
      <c r="AH53" s="42"/>
      <c r="AI53" s="42"/>
      <c r="AJ53" s="42"/>
      <c r="AK53" s="42"/>
      <c r="AL53" s="42"/>
      <c r="AM53" s="24"/>
      <c r="AN53" s="24"/>
      <c r="AO53" s="42"/>
      <c r="AP53" s="42"/>
      <c r="AQ53" s="42"/>
      <c r="AR53" s="42"/>
      <c r="AS53" s="24"/>
      <c r="AT53" s="42"/>
      <c r="AU53" s="42"/>
      <c r="AV53" s="42"/>
      <c r="AW53" s="2" t="s">
        <v>238</v>
      </c>
      <c r="AX53" s="2" t="s">
        <v>988</v>
      </c>
      <c r="AY53" s="24"/>
      <c r="AZ53" s="24"/>
      <c r="BA53" s="24"/>
      <c r="BB53" s="24"/>
      <c r="BC53" s="24"/>
      <c r="BD53" s="24"/>
      <c r="BE53" s="27"/>
      <c r="BF53" s="3" t="s">
        <v>1502</v>
      </c>
      <c r="BG53" s="44"/>
    </row>
    <row r="54" spans="1:59" x14ac:dyDescent="0.25">
      <c r="A54" s="9" t="s">
        <v>239</v>
      </c>
      <c r="B54" s="1">
        <v>49395678</v>
      </c>
      <c r="C54" s="37">
        <v>1138914</v>
      </c>
      <c r="D54" s="1" t="s">
        <v>520</v>
      </c>
      <c r="E54" s="1" t="s">
        <v>601</v>
      </c>
      <c r="F54" s="1" t="s">
        <v>686</v>
      </c>
      <c r="G54" s="1" t="s">
        <v>686</v>
      </c>
      <c r="H54" s="1">
        <v>750276</v>
      </c>
      <c r="I54" s="1">
        <v>330974</v>
      </c>
      <c r="J54" s="25">
        <v>49.7</v>
      </c>
      <c r="K54" s="26">
        <v>0.76100000000000001</v>
      </c>
      <c r="L54" s="2" t="s">
        <v>687</v>
      </c>
      <c r="M54" s="2" t="s">
        <v>46</v>
      </c>
      <c r="N54" s="2" t="s">
        <v>239</v>
      </c>
      <c r="O54" s="24" t="s">
        <v>1804</v>
      </c>
      <c r="P54" s="24">
        <v>57</v>
      </c>
      <c r="Q54" s="24" t="s">
        <v>1563</v>
      </c>
      <c r="R54" s="42"/>
      <c r="S54" s="42"/>
      <c r="T54" s="42"/>
      <c r="U54" s="42">
        <v>1</v>
      </c>
      <c r="V54" s="42"/>
      <c r="W54" s="42"/>
      <c r="X54" s="42"/>
      <c r="Y54" s="42"/>
      <c r="Z54" s="24">
        <v>1</v>
      </c>
      <c r="AA54" s="42"/>
      <c r="AB54" s="42"/>
      <c r="AC54" s="42"/>
      <c r="AD54" s="24">
        <v>1</v>
      </c>
      <c r="AE54" s="42"/>
      <c r="AF54" s="42"/>
      <c r="AG54" s="42"/>
      <c r="AH54" s="42"/>
      <c r="AI54" s="42"/>
      <c r="AJ54" s="42"/>
      <c r="AK54" s="42"/>
      <c r="AL54" s="42">
        <v>1</v>
      </c>
      <c r="AM54" s="24">
        <v>1</v>
      </c>
      <c r="AN54" s="24">
        <v>1</v>
      </c>
      <c r="AO54" s="42"/>
      <c r="AP54" s="42"/>
      <c r="AQ54" s="42"/>
      <c r="AR54" s="42"/>
      <c r="AS54" s="24"/>
      <c r="AT54" s="42"/>
      <c r="AU54" s="42"/>
      <c r="AV54" s="42"/>
      <c r="AW54" s="2"/>
      <c r="AX54" s="2"/>
      <c r="AY54" s="24"/>
      <c r="AZ54" s="24"/>
      <c r="BA54" s="24"/>
      <c r="BB54" s="24">
        <v>2</v>
      </c>
      <c r="BC54" s="24">
        <v>28</v>
      </c>
      <c r="BD54" s="24">
        <v>7</v>
      </c>
      <c r="BE54" s="27">
        <v>2</v>
      </c>
      <c r="BF54" s="3" t="s">
        <v>688</v>
      </c>
      <c r="BG54" s="44" t="s">
        <v>1795</v>
      </c>
    </row>
    <row r="55" spans="1:59" x14ac:dyDescent="0.25">
      <c r="A55" s="9" t="s">
        <v>240</v>
      </c>
      <c r="B55" s="1">
        <v>873724</v>
      </c>
      <c r="C55" s="37">
        <v>2235</v>
      </c>
      <c r="D55" s="1" t="s">
        <v>481</v>
      </c>
      <c r="E55" s="1" t="s">
        <v>689</v>
      </c>
      <c r="F55" s="1" t="s">
        <v>690</v>
      </c>
      <c r="G55" s="1" t="s">
        <v>690</v>
      </c>
      <c r="H55" s="1">
        <v>1384</v>
      </c>
      <c r="I55" s="1">
        <v>1184</v>
      </c>
      <c r="J55" s="25">
        <v>45.3</v>
      </c>
      <c r="K55" s="26">
        <v>0.53800000000000003</v>
      </c>
      <c r="L55" s="2"/>
      <c r="M55" s="2" t="s">
        <v>691</v>
      </c>
      <c r="N55" s="2"/>
      <c r="O55" s="24" t="s">
        <v>1805</v>
      </c>
      <c r="P55" s="24">
        <v>269</v>
      </c>
      <c r="Q55" s="24" t="s">
        <v>1633</v>
      </c>
      <c r="R55" s="42"/>
      <c r="S55" s="42"/>
      <c r="T55" s="42"/>
      <c r="U55" s="42"/>
      <c r="V55" s="42"/>
      <c r="W55" s="42"/>
      <c r="X55" s="42"/>
      <c r="Y55" s="42"/>
      <c r="Z55" s="24">
        <v>1</v>
      </c>
      <c r="AA55" s="42"/>
      <c r="AB55" s="42"/>
      <c r="AC55" s="42"/>
      <c r="AD55" s="24">
        <v>1</v>
      </c>
      <c r="AE55" s="42"/>
      <c r="AF55" s="42"/>
      <c r="AG55" s="42"/>
      <c r="AH55" s="42"/>
      <c r="AI55" s="42"/>
      <c r="AJ55" s="42"/>
      <c r="AK55" s="42"/>
      <c r="AL55" s="42"/>
      <c r="AM55" s="24"/>
      <c r="AN55" s="24">
        <v>1</v>
      </c>
      <c r="AO55" s="42"/>
      <c r="AP55" s="42"/>
      <c r="AQ55" s="42"/>
      <c r="AR55" s="42"/>
      <c r="AS55" s="24"/>
      <c r="AT55" s="42"/>
      <c r="AU55" s="42"/>
      <c r="AV55" s="42"/>
      <c r="AW55" s="2"/>
      <c r="AX55" s="2"/>
      <c r="AY55" s="24">
        <v>1</v>
      </c>
      <c r="AZ55" s="24">
        <v>1</v>
      </c>
      <c r="BA55" s="24"/>
      <c r="BB55" s="24"/>
      <c r="BC55" s="24"/>
      <c r="BD55" s="24"/>
      <c r="BE55" s="27"/>
      <c r="BF55" s="3" t="s">
        <v>692</v>
      </c>
      <c r="BG55" s="44"/>
    </row>
    <row r="56" spans="1:59" x14ac:dyDescent="0.25">
      <c r="A56" s="9" t="s">
        <v>241</v>
      </c>
      <c r="B56" s="1">
        <v>25450000</v>
      </c>
      <c r="C56" s="37">
        <v>120538</v>
      </c>
      <c r="D56" s="1" t="s">
        <v>495</v>
      </c>
      <c r="E56" s="1" t="s">
        <v>677</v>
      </c>
      <c r="F56" s="1" t="s">
        <v>693</v>
      </c>
      <c r="G56" s="1" t="s">
        <v>693</v>
      </c>
      <c r="I56" s="1">
        <v>17396</v>
      </c>
      <c r="J56" s="25"/>
      <c r="K56" s="26"/>
      <c r="L56" s="2" t="s">
        <v>694</v>
      </c>
      <c r="M56" s="2" t="s">
        <v>437</v>
      </c>
      <c r="N56" s="2" t="s">
        <v>695</v>
      </c>
      <c r="O56" s="24" t="s">
        <v>1809</v>
      </c>
      <c r="P56" s="24">
        <v>850</v>
      </c>
      <c r="Q56" s="24" t="s">
        <v>696</v>
      </c>
      <c r="R56" s="42"/>
      <c r="S56" s="42"/>
      <c r="T56" s="42"/>
      <c r="U56" s="42"/>
      <c r="V56" s="42"/>
      <c r="W56" s="42"/>
      <c r="X56" s="42"/>
      <c r="Y56" s="42"/>
      <c r="Z56" s="24">
        <v>1</v>
      </c>
      <c r="AA56" s="42"/>
      <c r="AB56" s="42"/>
      <c r="AC56" s="42"/>
      <c r="AD56" s="24">
        <v>1</v>
      </c>
      <c r="AE56" s="42"/>
      <c r="AF56" s="42"/>
      <c r="AG56" s="42"/>
      <c r="AH56" s="42"/>
      <c r="AI56" s="42"/>
      <c r="AJ56" s="42"/>
      <c r="AK56" s="42"/>
      <c r="AL56" s="42"/>
      <c r="AM56" s="24"/>
      <c r="AN56" s="24">
        <v>1</v>
      </c>
      <c r="AO56" s="42"/>
      <c r="AP56" s="42"/>
      <c r="AQ56" s="42"/>
      <c r="AR56" s="42"/>
      <c r="AS56" s="24"/>
      <c r="AT56" s="42"/>
      <c r="AU56" s="42"/>
      <c r="AV56" s="42"/>
      <c r="AW56" s="2"/>
      <c r="AX56" s="2"/>
      <c r="AY56" s="24"/>
      <c r="AZ56" s="24"/>
      <c r="BA56" s="24"/>
      <c r="BB56" s="24"/>
      <c r="BC56" s="24">
        <v>47</v>
      </c>
      <c r="BD56" s="24">
        <v>1</v>
      </c>
      <c r="BE56" s="27"/>
      <c r="BF56" s="3" t="s">
        <v>697</v>
      </c>
      <c r="BG56" s="44"/>
    </row>
    <row r="57" spans="1:59" x14ac:dyDescent="0.25">
      <c r="A57" s="9" t="s">
        <v>242</v>
      </c>
      <c r="B57" s="1">
        <v>51780579</v>
      </c>
      <c r="C57" s="37">
        <v>99016</v>
      </c>
      <c r="D57" s="1" t="s">
        <v>495</v>
      </c>
      <c r="E57" s="1" t="s">
        <v>677</v>
      </c>
      <c r="F57" s="1" t="s">
        <v>698</v>
      </c>
      <c r="G57" s="1" t="s">
        <v>698</v>
      </c>
      <c r="H57" s="1">
        <v>2138242</v>
      </c>
      <c r="I57" s="1">
        <v>1720489</v>
      </c>
      <c r="J57" s="25">
        <v>31.6</v>
      </c>
      <c r="K57" s="26">
        <v>0.90600000000000003</v>
      </c>
      <c r="L57" s="2" t="s">
        <v>699</v>
      </c>
      <c r="M57" s="2" t="s">
        <v>438</v>
      </c>
      <c r="N57" s="2" t="s">
        <v>700</v>
      </c>
      <c r="O57" s="24" t="s">
        <v>1808</v>
      </c>
      <c r="P57" s="24">
        <v>82</v>
      </c>
      <c r="Q57" s="24" t="s">
        <v>1636</v>
      </c>
      <c r="R57" s="42">
        <v>1</v>
      </c>
      <c r="S57" s="42"/>
      <c r="T57" s="42"/>
      <c r="U57" s="42"/>
      <c r="V57" s="42"/>
      <c r="W57" s="42"/>
      <c r="X57" s="42"/>
      <c r="Y57" s="42"/>
      <c r="Z57" s="24">
        <v>1</v>
      </c>
      <c r="AA57" s="42"/>
      <c r="AB57" s="42"/>
      <c r="AC57" s="42"/>
      <c r="AD57" s="24">
        <v>1</v>
      </c>
      <c r="AE57" s="42">
        <v>1</v>
      </c>
      <c r="AF57" s="42"/>
      <c r="AG57" s="42"/>
      <c r="AH57" s="42"/>
      <c r="AI57" s="42"/>
      <c r="AJ57" s="42"/>
      <c r="AK57" s="42">
        <v>1</v>
      </c>
      <c r="AL57" s="42"/>
      <c r="AM57" s="24">
        <v>1</v>
      </c>
      <c r="AN57" s="24">
        <v>1</v>
      </c>
      <c r="AO57" s="42"/>
      <c r="AP57" s="42"/>
      <c r="AQ57" s="42"/>
      <c r="AR57" s="42"/>
      <c r="AS57" s="24"/>
      <c r="AT57" s="42"/>
      <c r="AU57" s="42"/>
      <c r="AV57" s="42"/>
      <c r="AW57" s="2"/>
      <c r="AX57" s="2"/>
      <c r="AY57" s="24"/>
      <c r="AZ57" s="24"/>
      <c r="BA57" s="24"/>
      <c r="BB57" s="24">
        <v>1</v>
      </c>
      <c r="BC57" s="24">
        <v>267</v>
      </c>
      <c r="BD57" s="24">
        <v>12</v>
      </c>
      <c r="BE57" s="27"/>
      <c r="BF57" s="3" t="s">
        <v>701</v>
      </c>
      <c r="BG57" s="44"/>
    </row>
    <row r="58" spans="1:59" x14ac:dyDescent="0.25">
      <c r="A58" s="9" t="s">
        <v>243</v>
      </c>
      <c r="B58" s="1">
        <v>25823071</v>
      </c>
      <c r="C58" s="37">
        <v>322463</v>
      </c>
      <c r="D58" s="1" t="s">
        <v>481</v>
      </c>
      <c r="E58" s="1" t="s">
        <v>588</v>
      </c>
      <c r="F58" s="1" t="s">
        <v>702</v>
      </c>
      <c r="G58" s="1" t="s">
        <v>702</v>
      </c>
      <c r="H58" s="1">
        <v>106412</v>
      </c>
      <c r="I58" s="1">
        <v>43048</v>
      </c>
      <c r="J58" s="25">
        <v>41.5</v>
      </c>
      <c r="K58" s="26">
        <v>0.51600000000000001</v>
      </c>
      <c r="L58" s="2" t="s">
        <v>629</v>
      </c>
      <c r="M58" s="2" t="s">
        <v>89</v>
      </c>
      <c r="N58" s="2" t="s">
        <v>703</v>
      </c>
      <c r="O58" s="24" t="s">
        <v>1810</v>
      </c>
      <c r="P58" s="24">
        <v>225</v>
      </c>
      <c r="Q58" s="24" t="s">
        <v>1558</v>
      </c>
      <c r="R58" s="42"/>
      <c r="S58" s="42"/>
      <c r="T58" s="42"/>
      <c r="U58" s="42"/>
      <c r="V58" s="42"/>
      <c r="W58" s="42"/>
      <c r="X58" s="42"/>
      <c r="Y58" s="42"/>
      <c r="Z58" s="24">
        <v>1</v>
      </c>
      <c r="AA58" s="42"/>
      <c r="AB58" s="42"/>
      <c r="AC58" s="42"/>
      <c r="AD58" s="24">
        <v>1</v>
      </c>
      <c r="AE58" s="42"/>
      <c r="AF58" s="42"/>
      <c r="AG58" s="42"/>
      <c r="AH58" s="42"/>
      <c r="AI58" s="42"/>
      <c r="AJ58" s="42"/>
      <c r="AK58" s="42"/>
      <c r="AL58" s="42"/>
      <c r="AM58" s="24">
        <v>1</v>
      </c>
      <c r="AN58" s="24">
        <v>1</v>
      </c>
      <c r="AO58" s="42"/>
      <c r="AP58" s="42"/>
      <c r="AQ58" s="42"/>
      <c r="AR58" s="42"/>
      <c r="AS58" s="24"/>
      <c r="AT58" s="42">
        <v>1</v>
      </c>
      <c r="AU58" s="42"/>
      <c r="AV58" s="42"/>
      <c r="AW58" s="2"/>
      <c r="AX58" s="2"/>
      <c r="AY58" s="24"/>
      <c r="AZ58" s="24"/>
      <c r="BA58" s="24"/>
      <c r="BB58" s="24"/>
      <c r="BC58" s="24">
        <v>3</v>
      </c>
      <c r="BD58" s="24">
        <v>4</v>
      </c>
      <c r="BE58" s="27"/>
      <c r="BF58" s="3" t="s">
        <v>704</v>
      </c>
      <c r="BG58" s="44" t="s">
        <v>2005</v>
      </c>
    </row>
    <row r="59" spans="1:59" x14ac:dyDescent="0.25">
      <c r="A59" s="9" t="s">
        <v>82</v>
      </c>
      <c r="B59" s="1">
        <v>5058007</v>
      </c>
      <c r="C59" s="37">
        <v>51100</v>
      </c>
      <c r="D59" s="1" t="s">
        <v>520</v>
      </c>
      <c r="E59" s="1" t="s">
        <v>584</v>
      </c>
      <c r="F59" s="1" t="s">
        <v>705</v>
      </c>
      <c r="G59" s="1" t="s">
        <v>705</v>
      </c>
      <c r="H59" s="1">
        <v>88844</v>
      </c>
      <c r="I59" s="1">
        <v>60464</v>
      </c>
      <c r="J59" s="25">
        <v>48.3</v>
      </c>
      <c r="K59" s="26">
        <v>0.79400000000000004</v>
      </c>
      <c r="L59" s="2" t="s">
        <v>706</v>
      </c>
      <c r="M59" s="2" t="s">
        <v>82</v>
      </c>
      <c r="N59" s="2" t="s">
        <v>82</v>
      </c>
      <c r="O59" s="24" t="s">
        <v>1811</v>
      </c>
      <c r="P59" s="24">
        <v>506</v>
      </c>
      <c r="Q59" s="24" t="s">
        <v>1564</v>
      </c>
      <c r="R59" s="42"/>
      <c r="S59" s="42"/>
      <c r="T59" s="42"/>
      <c r="U59" s="42"/>
      <c r="V59" s="42"/>
      <c r="W59" s="42"/>
      <c r="X59" s="42"/>
      <c r="Y59" s="42"/>
      <c r="Z59" s="24">
        <v>1</v>
      </c>
      <c r="AA59" s="42"/>
      <c r="AB59" s="42"/>
      <c r="AC59" s="42"/>
      <c r="AD59" s="24">
        <v>1</v>
      </c>
      <c r="AE59" s="42"/>
      <c r="AF59" s="42"/>
      <c r="AG59" s="42"/>
      <c r="AH59" s="42">
        <v>1</v>
      </c>
      <c r="AI59" s="42"/>
      <c r="AJ59" s="42"/>
      <c r="AK59" s="42"/>
      <c r="AL59" s="42">
        <v>1</v>
      </c>
      <c r="AM59" s="24">
        <v>1</v>
      </c>
      <c r="AN59" s="24">
        <v>1</v>
      </c>
      <c r="AO59" s="42"/>
      <c r="AP59" s="42"/>
      <c r="AQ59" s="42"/>
      <c r="AR59" s="42"/>
      <c r="AS59" s="24"/>
      <c r="AT59" s="42"/>
      <c r="AU59" s="42"/>
      <c r="AV59" s="42"/>
      <c r="AW59" s="2"/>
      <c r="AX59" s="2"/>
      <c r="AY59" s="24"/>
      <c r="AZ59" s="24"/>
      <c r="BA59" s="24"/>
      <c r="BB59" s="24">
        <v>1</v>
      </c>
      <c r="BC59" s="24">
        <v>4</v>
      </c>
      <c r="BD59" s="24">
        <v>3</v>
      </c>
      <c r="BE59" s="27">
        <v>2</v>
      </c>
      <c r="BF59" s="3" t="s">
        <v>707</v>
      </c>
      <c r="BG59" s="44" t="s">
        <v>1996</v>
      </c>
    </row>
    <row r="60" spans="1:59" x14ac:dyDescent="0.25">
      <c r="A60" s="9" t="s">
        <v>244</v>
      </c>
      <c r="B60" s="1">
        <v>4076246</v>
      </c>
      <c r="C60" s="37">
        <v>56538</v>
      </c>
      <c r="D60" s="1" t="s">
        <v>488</v>
      </c>
      <c r="E60" s="1" t="s">
        <v>489</v>
      </c>
      <c r="F60" s="1" t="s">
        <v>708</v>
      </c>
      <c r="G60" s="1" t="s">
        <v>708</v>
      </c>
      <c r="H60" s="1">
        <v>106548</v>
      </c>
      <c r="I60" s="1">
        <v>60805</v>
      </c>
      <c r="J60" s="25">
        <v>31.1</v>
      </c>
      <c r="K60" s="26">
        <v>0.83699999999999997</v>
      </c>
      <c r="L60" s="2" t="s">
        <v>709</v>
      </c>
      <c r="M60" s="2" t="s">
        <v>55</v>
      </c>
      <c r="N60" s="2" t="s">
        <v>710</v>
      </c>
      <c r="O60" s="24" t="s">
        <v>711</v>
      </c>
      <c r="P60" s="24">
        <v>385</v>
      </c>
      <c r="Q60" s="24" t="s">
        <v>1612</v>
      </c>
      <c r="R60" s="42"/>
      <c r="S60" s="42"/>
      <c r="T60" s="42"/>
      <c r="U60" s="42"/>
      <c r="V60" s="42"/>
      <c r="W60" s="42"/>
      <c r="X60" s="42"/>
      <c r="Y60" s="42"/>
      <c r="Z60" s="24">
        <v>1</v>
      </c>
      <c r="AA60" s="42"/>
      <c r="AB60" s="42"/>
      <c r="AC60" s="42"/>
      <c r="AD60" s="24">
        <v>1</v>
      </c>
      <c r="AE60" s="42"/>
      <c r="AF60" s="42"/>
      <c r="AG60" s="42"/>
      <c r="AH60" s="42"/>
      <c r="AI60" s="42"/>
      <c r="AJ60" s="42"/>
      <c r="AK60" s="42"/>
      <c r="AL60" s="42"/>
      <c r="AM60" s="24">
        <v>1</v>
      </c>
      <c r="AN60" s="24">
        <v>1</v>
      </c>
      <c r="AO60" s="42"/>
      <c r="AP60" s="42">
        <v>1</v>
      </c>
      <c r="AQ60" s="42"/>
      <c r="AR60" s="42"/>
      <c r="AS60" s="24">
        <v>1</v>
      </c>
      <c r="AT60" s="42"/>
      <c r="AU60" s="42"/>
      <c r="AV60" s="42"/>
      <c r="AW60" s="2"/>
      <c r="AX60" s="2"/>
      <c r="AY60" s="24"/>
      <c r="AZ60" s="24"/>
      <c r="BA60" s="24"/>
      <c r="BB60" s="24">
        <v>2</v>
      </c>
      <c r="BC60" s="24">
        <v>33</v>
      </c>
      <c r="BD60" s="24">
        <v>7</v>
      </c>
      <c r="BE60" s="27"/>
      <c r="BF60" s="3" t="s">
        <v>712</v>
      </c>
      <c r="BG60" s="44" t="s">
        <v>2008</v>
      </c>
    </row>
    <row r="61" spans="1:59" x14ac:dyDescent="0.25">
      <c r="A61" s="9" t="s">
        <v>83</v>
      </c>
      <c r="B61" s="1">
        <v>11209628</v>
      </c>
      <c r="C61" s="37">
        <v>110861</v>
      </c>
      <c r="D61" s="1" t="s">
        <v>520</v>
      </c>
      <c r="E61" s="1" t="s">
        <v>521</v>
      </c>
      <c r="F61" s="1" t="s">
        <v>713</v>
      </c>
      <c r="G61" s="1" t="s">
        <v>713</v>
      </c>
      <c r="I61" s="1">
        <v>82775</v>
      </c>
      <c r="J61" s="25"/>
      <c r="K61" s="26">
        <v>0.77800000000000002</v>
      </c>
      <c r="L61" s="2" t="s">
        <v>714</v>
      </c>
      <c r="M61" s="2" t="s">
        <v>83</v>
      </c>
      <c r="N61" s="2" t="s">
        <v>83</v>
      </c>
      <c r="O61" s="24" t="s">
        <v>1812</v>
      </c>
      <c r="P61" s="24">
        <v>53</v>
      </c>
      <c r="Q61" s="24" t="s">
        <v>1565</v>
      </c>
      <c r="R61" s="42"/>
      <c r="S61" s="42"/>
      <c r="T61" s="42"/>
      <c r="U61" s="42"/>
      <c r="V61" s="42"/>
      <c r="W61" s="42"/>
      <c r="X61" s="42"/>
      <c r="Y61" s="42"/>
      <c r="Z61" s="24">
        <v>1</v>
      </c>
      <c r="AA61" s="42"/>
      <c r="AB61" s="42"/>
      <c r="AC61" s="42"/>
      <c r="AD61" s="24">
        <v>1</v>
      </c>
      <c r="AE61" s="42"/>
      <c r="AF61" s="42"/>
      <c r="AG61" s="42"/>
      <c r="AH61" s="42"/>
      <c r="AI61" s="42"/>
      <c r="AJ61" s="42"/>
      <c r="AK61" s="42"/>
      <c r="AL61" s="42">
        <v>1</v>
      </c>
      <c r="AM61" s="24">
        <v>1</v>
      </c>
      <c r="AN61" s="24">
        <v>1</v>
      </c>
      <c r="AO61" s="42"/>
      <c r="AP61" s="42"/>
      <c r="AQ61" s="42"/>
      <c r="AR61" s="42"/>
      <c r="AS61" s="24"/>
      <c r="AT61" s="42"/>
      <c r="AU61" s="42"/>
      <c r="AV61" s="42"/>
      <c r="AW61" s="2"/>
      <c r="AX61" s="2"/>
      <c r="AY61" s="24"/>
      <c r="AZ61" s="24">
        <v>1</v>
      </c>
      <c r="BA61" s="24"/>
      <c r="BB61" s="24"/>
      <c r="BC61" s="24">
        <v>226</v>
      </c>
      <c r="BD61" s="24">
        <v>9</v>
      </c>
      <c r="BE61" s="27">
        <v>3</v>
      </c>
      <c r="BF61" s="3" t="s">
        <v>715</v>
      </c>
      <c r="BG61" s="44"/>
    </row>
    <row r="62" spans="1:59" x14ac:dyDescent="0.25">
      <c r="A62" s="9" t="s">
        <v>167</v>
      </c>
      <c r="B62" s="1">
        <v>158986</v>
      </c>
      <c r="C62" s="37">
        <v>444</v>
      </c>
      <c r="D62" s="1" t="s">
        <v>520</v>
      </c>
      <c r="E62" s="1" t="s">
        <v>521</v>
      </c>
      <c r="F62" s="1" t="s">
        <v>530</v>
      </c>
      <c r="G62" s="1" t="s">
        <v>530</v>
      </c>
      <c r="I62" s="1">
        <v>3159</v>
      </c>
      <c r="J62" s="25"/>
      <c r="K62" s="26"/>
      <c r="L62" s="2"/>
      <c r="M62" s="2" t="s">
        <v>167</v>
      </c>
      <c r="N62" s="2"/>
      <c r="O62" s="24" t="s">
        <v>1813</v>
      </c>
      <c r="P62" s="24"/>
      <c r="Q62" s="24"/>
      <c r="R62" s="42"/>
      <c r="S62" s="42"/>
      <c r="T62" s="42"/>
      <c r="U62" s="42"/>
      <c r="V62" s="42"/>
      <c r="W62" s="42"/>
      <c r="X62" s="42"/>
      <c r="Y62" s="42"/>
      <c r="Z62" s="24"/>
      <c r="AA62" s="42"/>
      <c r="AB62" s="42"/>
      <c r="AC62" s="42"/>
      <c r="AD62" s="24">
        <v>1</v>
      </c>
      <c r="AE62" s="42"/>
      <c r="AF62" s="42"/>
      <c r="AG62" s="42"/>
      <c r="AH62" s="42"/>
      <c r="AI62" s="42"/>
      <c r="AJ62" s="42"/>
      <c r="AK62" s="42"/>
      <c r="AL62" s="42"/>
      <c r="AM62" s="24"/>
      <c r="AN62" s="24"/>
      <c r="AO62" s="42"/>
      <c r="AP62" s="42"/>
      <c r="AQ62" s="42"/>
      <c r="AR62" s="42"/>
      <c r="AS62" s="24"/>
      <c r="AT62" s="42"/>
      <c r="AU62" s="42"/>
      <c r="AV62" s="42"/>
      <c r="AW62" s="2" t="s">
        <v>439</v>
      </c>
      <c r="AX62" s="2" t="s">
        <v>716</v>
      </c>
      <c r="AY62" s="24"/>
      <c r="AZ62" s="24">
        <v>1</v>
      </c>
      <c r="BA62" s="24"/>
      <c r="BB62" s="24"/>
      <c r="BC62" s="24"/>
      <c r="BD62" s="24"/>
      <c r="BE62" s="27"/>
      <c r="BF62" s="3" t="s">
        <v>717</v>
      </c>
      <c r="BG62" s="44"/>
    </row>
    <row r="63" spans="1:59" x14ac:dyDescent="0.25">
      <c r="A63" s="9" t="s">
        <v>245</v>
      </c>
      <c r="B63" s="1">
        <v>5822763</v>
      </c>
      <c r="C63" s="37">
        <v>43077</v>
      </c>
      <c r="D63" s="1" t="s">
        <v>488</v>
      </c>
      <c r="E63" s="1" t="s">
        <v>718</v>
      </c>
      <c r="F63" s="1" t="s">
        <v>719</v>
      </c>
      <c r="G63" s="1" t="s">
        <v>719</v>
      </c>
      <c r="H63" s="1">
        <v>299166</v>
      </c>
      <c r="I63" s="1">
        <v>352058</v>
      </c>
      <c r="J63" s="25">
        <v>28.2</v>
      </c>
      <c r="K63" s="26">
        <v>0.93</v>
      </c>
      <c r="L63" s="2" t="s">
        <v>720</v>
      </c>
      <c r="M63" s="2" t="s">
        <v>25</v>
      </c>
      <c r="N63" s="2" t="s">
        <v>721</v>
      </c>
      <c r="O63" s="24" t="s">
        <v>722</v>
      </c>
      <c r="P63" s="24">
        <v>45</v>
      </c>
      <c r="Q63" s="24" t="s">
        <v>1574</v>
      </c>
      <c r="R63" s="42"/>
      <c r="S63" s="42"/>
      <c r="T63" s="42"/>
      <c r="U63" s="42"/>
      <c r="V63" s="42"/>
      <c r="W63" s="42"/>
      <c r="X63" s="42"/>
      <c r="Y63" s="42"/>
      <c r="Z63" s="24">
        <v>1</v>
      </c>
      <c r="AA63" s="42"/>
      <c r="AB63" s="42"/>
      <c r="AC63" s="42"/>
      <c r="AD63" s="24">
        <v>1</v>
      </c>
      <c r="AE63" s="42"/>
      <c r="AF63" s="42"/>
      <c r="AG63" s="42"/>
      <c r="AH63" s="42"/>
      <c r="AI63" s="42"/>
      <c r="AJ63" s="42"/>
      <c r="AK63" s="42">
        <v>1</v>
      </c>
      <c r="AL63" s="42"/>
      <c r="AM63" s="24">
        <v>1</v>
      </c>
      <c r="AN63" s="24">
        <v>1</v>
      </c>
      <c r="AO63" s="42"/>
      <c r="AP63" s="42">
        <v>1</v>
      </c>
      <c r="AQ63" s="42"/>
      <c r="AR63" s="42"/>
      <c r="AS63" s="24">
        <v>1</v>
      </c>
      <c r="AT63" s="42"/>
      <c r="AU63" s="42"/>
      <c r="AV63" s="42"/>
      <c r="AW63" s="2"/>
      <c r="AX63" s="2"/>
      <c r="AY63" s="24"/>
      <c r="AZ63" s="24"/>
      <c r="BA63" s="24"/>
      <c r="BB63" s="24">
        <v>14</v>
      </c>
      <c r="BC63" s="24">
        <v>194</v>
      </c>
      <c r="BD63" s="24">
        <v>6</v>
      </c>
      <c r="BE63" s="27">
        <v>5</v>
      </c>
      <c r="BF63" s="3" t="s">
        <v>723</v>
      </c>
      <c r="BG63" s="44" t="s">
        <v>2008</v>
      </c>
    </row>
    <row r="64" spans="1:59" x14ac:dyDescent="0.25">
      <c r="A64" s="9" t="s">
        <v>246</v>
      </c>
      <c r="B64" s="1">
        <v>1078373</v>
      </c>
      <c r="C64" s="37">
        <v>23200</v>
      </c>
      <c r="D64" s="1" t="s">
        <v>481</v>
      </c>
      <c r="E64" s="1" t="s">
        <v>689</v>
      </c>
      <c r="F64" s="1" t="s">
        <v>724</v>
      </c>
      <c r="G64" s="1" t="s">
        <v>724</v>
      </c>
      <c r="H64" s="1">
        <v>3964</v>
      </c>
      <c r="I64" s="1">
        <v>2923</v>
      </c>
      <c r="J64" s="25">
        <v>41.6</v>
      </c>
      <c r="K64" s="26">
        <v>0.495</v>
      </c>
      <c r="L64" s="2" t="s">
        <v>725</v>
      </c>
      <c r="M64" s="2" t="s">
        <v>118</v>
      </c>
      <c r="N64" s="2" t="s">
        <v>726</v>
      </c>
      <c r="O64" s="24" t="s">
        <v>1814</v>
      </c>
      <c r="P64" s="24">
        <v>253</v>
      </c>
      <c r="Q64" s="24" t="s">
        <v>1573</v>
      </c>
      <c r="R64" s="42"/>
      <c r="S64" s="42"/>
      <c r="T64" s="42"/>
      <c r="U64" s="42"/>
      <c r="V64" s="42"/>
      <c r="W64" s="42"/>
      <c r="X64" s="42"/>
      <c r="Y64" s="42"/>
      <c r="Z64" s="24">
        <v>1</v>
      </c>
      <c r="AA64" s="42"/>
      <c r="AB64" s="42"/>
      <c r="AC64" s="42"/>
      <c r="AD64" s="24">
        <v>1</v>
      </c>
      <c r="AE64" s="42"/>
      <c r="AF64" s="42"/>
      <c r="AG64" s="42">
        <v>1</v>
      </c>
      <c r="AH64" s="42"/>
      <c r="AI64" s="42"/>
      <c r="AJ64" s="42"/>
      <c r="AK64" s="42"/>
      <c r="AL64" s="42"/>
      <c r="AM64" s="24">
        <v>1</v>
      </c>
      <c r="AN64" s="24">
        <v>1</v>
      </c>
      <c r="AO64" s="42"/>
      <c r="AP64" s="42"/>
      <c r="AQ64" s="42"/>
      <c r="AR64" s="42"/>
      <c r="AS64" s="24"/>
      <c r="AT64" s="42"/>
      <c r="AU64" s="42"/>
      <c r="AV64" s="42"/>
      <c r="AW64" s="2"/>
      <c r="AX64" s="2"/>
      <c r="AY64" s="24"/>
      <c r="AZ64" s="24"/>
      <c r="BA64" s="24"/>
      <c r="BB64" s="24"/>
      <c r="BC64" s="24">
        <v>1</v>
      </c>
      <c r="BD64" s="24"/>
      <c r="BE64" s="27"/>
      <c r="BF64" s="3" t="s">
        <v>727</v>
      </c>
      <c r="BG64" s="44" t="s">
        <v>1995</v>
      </c>
    </row>
    <row r="65" spans="1:59" x14ac:dyDescent="0.25">
      <c r="A65" s="9" t="s">
        <v>247</v>
      </c>
      <c r="B65" s="1">
        <v>71808</v>
      </c>
      <c r="C65" s="37">
        <v>751</v>
      </c>
      <c r="D65" s="1" t="s">
        <v>520</v>
      </c>
      <c r="E65" s="1" t="s">
        <v>521</v>
      </c>
      <c r="F65" s="1" t="s">
        <v>728</v>
      </c>
      <c r="G65" s="1" t="s">
        <v>728</v>
      </c>
      <c r="H65" s="1">
        <v>672</v>
      </c>
      <c r="I65" s="1">
        <v>533</v>
      </c>
      <c r="J65" s="25"/>
      <c r="K65" s="26">
        <v>0.72399999999999998</v>
      </c>
      <c r="L65" s="2"/>
      <c r="M65" s="2" t="s">
        <v>163</v>
      </c>
      <c r="N65" s="2"/>
      <c r="O65" s="24" t="s">
        <v>1815</v>
      </c>
      <c r="P65" s="24">
        <v>1</v>
      </c>
      <c r="Q65" s="24" t="s">
        <v>1575</v>
      </c>
      <c r="R65" s="42"/>
      <c r="S65" s="42"/>
      <c r="T65" s="42"/>
      <c r="U65" s="42"/>
      <c r="V65" s="42"/>
      <c r="W65" s="42">
        <v>1</v>
      </c>
      <c r="X65" s="42"/>
      <c r="Y65" s="42"/>
      <c r="Z65" s="24">
        <v>1</v>
      </c>
      <c r="AA65" s="42">
        <v>1</v>
      </c>
      <c r="AB65" s="42"/>
      <c r="AC65" s="42"/>
      <c r="AD65" s="24">
        <v>1</v>
      </c>
      <c r="AE65" s="42"/>
      <c r="AF65" s="42"/>
      <c r="AG65" s="42"/>
      <c r="AH65" s="42"/>
      <c r="AI65" s="42"/>
      <c r="AJ65" s="42"/>
      <c r="AK65" s="42"/>
      <c r="AL65" s="42">
        <v>1</v>
      </c>
      <c r="AM65" s="24">
        <v>1</v>
      </c>
      <c r="AN65" s="24">
        <v>1</v>
      </c>
      <c r="AO65" s="42"/>
      <c r="AP65" s="42"/>
      <c r="AQ65" s="42"/>
      <c r="AR65" s="42"/>
      <c r="AS65" s="24"/>
      <c r="AT65" s="42"/>
      <c r="AU65" s="42"/>
      <c r="AV65" s="42"/>
      <c r="AW65" s="2"/>
      <c r="AX65" s="2"/>
      <c r="AY65" s="24">
        <v>1</v>
      </c>
      <c r="AZ65" s="24">
        <v>1</v>
      </c>
      <c r="BA65" s="24"/>
      <c r="BB65" s="24"/>
      <c r="BC65" s="24"/>
      <c r="BD65" s="24">
        <v>1</v>
      </c>
      <c r="BE65" s="27">
        <v>1</v>
      </c>
      <c r="BF65" s="3" t="s">
        <v>729</v>
      </c>
      <c r="BG65" s="44" t="s">
        <v>1987</v>
      </c>
    </row>
    <row r="66" spans="1:59" x14ac:dyDescent="0.25">
      <c r="A66" s="9" t="s">
        <v>248</v>
      </c>
      <c r="B66" s="1">
        <v>100336647</v>
      </c>
      <c r="C66" s="37">
        <v>1001049</v>
      </c>
      <c r="D66" s="1" t="s">
        <v>481</v>
      </c>
      <c r="E66" s="1" t="s">
        <v>482</v>
      </c>
      <c r="F66" s="1" t="s">
        <v>730</v>
      </c>
      <c r="G66" s="1" t="s">
        <v>730</v>
      </c>
      <c r="H66" s="1">
        <v>1292745</v>
      </c>
      <c r="I66" s="1">
        <v>249559</v>
      </c>
      <c r="J66" s="25">
        <v>31.8</v>
      </c>
      <c r="K66" s="26">
        <v>0.7</v>
      </c>
      <c r="L66" s="2" t="s">
        <v>731</v>
      </c>
      <c r="M66" s="2" t="s">
        <v>54</v>
      </c>
      <c r="N66" s="2" t="s">
        <v>732</v>
      </c>
      <c r="O66" s="24" t="s">
        <v>733</v>
      </c>
      <c r="P66" s="24">
        <v>20</v>
      </c>
      <c r="Q66" s="24" t="s">
        <v>1580</v>
      </c>
      <c r="R66" s="42"/>
      <c r="S66" s="42"/>
      <c r="T66" s="42"/>
      <c r="U66" s="42"/>
      <c r="V66" s="42"/>
      <c r="W66" s="42"/>
      <c r="X66" s="42"/>
      <c r="Y66" s="42"/>
      <c r="Z66" s="24">
        <v>1</v>
      </c>
      <c r="AA66" s="42"/>
      <c r="AB66" s="42"/>
      <c r="AC66" s="42"/>
      <c r="AD66" s="24">
        <v>1</v>
      </c>
      <c r="AE66" s="42"/>
      <c r="AF66" s="42"/>
      <c r="AG66" s="42"/>
      <c r="AH66" s="42"/>
      <c r="AI66" s="42"/>
      <c r="AJ66" s="42"/>
      <c r="AK66" s="42"/>
      <c r="AL66" s="42"/>
      <c r="AM66" s="24">
        <v>1</v>
      </c>
      <c r="AN66" s="24">
        <v>1</v>
      </c>
      <c r="AO66" s="42"/>
      <c r="AP66" s="42"/>
      <c r="AQ66" s="42"/>
      <c r="AR66" s="42"/>
      <c r="AS66" s="24"/>
      <c r="AT66" s="42"/>
      <c r="AU66" s="42"/>
      <c r="AV66" s="42"/>
      <c r="AW66" s="2"/>
      <c r="AX66" s="2"/>
      <c r="AY66" s="24"/>
      <c r="AZ66" s="24"/>
      <c r="BA66" s="24">
        <v>1</v>
      </c>
      <c r="BB66" s="24">
        <v>4</v>
      </c>
      <c r="BC66" s="24">
        <v>32</v>
      </c>
      <c r="BD66" s="24">
        <v>7</v>
      </c>
      <c r="BE66" s="27">
        <v>9</v>
      </c>
      <c r="BF66" s="3" t="s">
        <v>734</v>
      </c>
      <c r="BG66" s="44"/>
    </row>
    <row r="67" spans="1:59" x14ac:dyDescent="0.25">
      <c r="A67" s="9" t="s">
        <v>124</v>
      </c>
      <c r="B67" s="1">
        <v>6486201</v>
      </c>
      <c r="C67" s="37">
        <v>21041</v>
      </c>
      <c r="D67" s="1" t="s">
        <v>520</v>
      </c>
      <c r="E67" s="1" t="s">
        <v>584</v>
      </c>
      <c r="F67" s="1" t="s">
        <v>735</v>
      </c>
      <c r="G67" s="1" t="s">
        <v>735</v>
      </c>
      <c r="H67" s="1">
        <v>59626</v>
      </c>
      <c r="I67" s="1">
        <v>26057</v>
      </c>
      <c r="J67" s="25">
        <v>38</v>
      </c>
      <c r="K67" s="26">
        <v>0.66600000000000004</v>
      </c>
      <c r="L67" s="2" t="s">
        <v>736</v>
      </c>
      <c r="M67" s="2" t="s">
        <v>124</v>
      </c>
      <c r="N67" s="2" t="s">
        <v>124</v>
      </c>
      <c r="O67" s="24" t="s">
        <v>737</v>
      </c>
      <c r="P67" s="24">
        <v>503</v>
      </c>
      <c r="Q67" s="24" t="s">
        <v>1726</v>
      </c>
      <c r="R67" s="42"/>
      <c r="S67" s="42"/>
      <c r="T67" s="42"/>
      <c r="U67" s="42"/>
      <c r="V67" s="42"/>
      <c r="W67" s="42"/>
      <c r="X67" s="42"/>
      <c r="Y67" s="42"/>
      <c r="Z67" s="24">
        <v>1</v>
      </c>
      <c r="AA67" s="42"/>
      <c r="AB67" s="42"/>
      <c r="AC67" s="42"/>
      <c r="AD67" s="24">
        <v>1</v>
      </c>
      <c r="AE67" s="42"/>
      <c r="AF67" s="42"/>
      <c r="AG67" s="42"/>
      <c r="AH67" s="42">
        <v>1</v>
      </c>
      <c r="AI67" s="42"/>
      <c r="AJ67" s="42"/>
      <c r="AK67" s="42"/>
      <c r="AL67" s="42">
        <v>1</v>
      </c>
      <c r="AM67" s="24">
        <v>1</v>
      </c>
      <c r="AN67" s="24">
        <v>1</v>
      </c>
      <c r="AO67" s="42"/>
      <c r="AP67" s="42"/>
      <c r="AQ67" s="42"/>
      <c r="AR67" s="42"/>
      <c r="AS67" s="24"/>
      <c r="AT67" s="42"/>
      <c r="AU67" s="42"/>
      <c r="AV67" s="42"/>
      <c r="AW67" s="2"/>
      <c r="AX67" s="2"/>
      <c r="AY67" s="24"/>
      <c r="AZ67" s="24"/>
      <c r="BA67" s="24"/>
      <c r="BB67" s="24"/>
      <c r="BC67" s="24"/>
      <c r="BD67" s="24">
        <v>1</v>
      </c>
      <c r="BE67" s="27"/>
      <c r="BF67" s="3" t="s">
        <v>738</v>
      </c>
      <c r="BG67" s="44" t="s">
        <v>1996</v>
      </c>
    </row>
    <row r="68" spans="1:59" x14ac:dyDescent="0.25">
      <c r="A68" s="9" t="s">
        <v>249</v>
      </c>
      <c r="B68" s="1">
        <v>9890400</v>
      </c>
      <c r="C68" s="37">
        <v>83600</v>
      </c>
      <c r="D68" s="1" t="s">
        <v>495</v>
      </c>
      <c r="E68" s="1" t="s">
        <v>531</v>
      </c>
      <c r="F68" s="1" t="s">
        <v>739</v>
      </c>
      <c r="G68" s="1" t="s">
        <v>740</v>
      </c>
      <c r="H68" s="1">
        <v>716173</v>
      </c>
      <c r="I68" s="1">
        <v>414179</v>
      </c>
      <c r="J68" s="25"/>
      <c r="K68" s="26">
        <v>0.86599999999999999</v>
      </c>
      <c r="L68" s="2" t="s">
        <v>741</v>
      </c>
      <c r="M68" s="2" t="s">
        <v>742</v>
      </c>
      <c r="N68" s="2" t="s">
        <v>743</v>
      </c>
      <c r="O68" s="24" t="s">
        <v>744</v>
      </c>
      <c r="P68" s="24">
        <v>971</v>
      </c>
      <c r="Q68" s="24" t="s">
        <v>1519</v>
      </c>
      <c r="R68" s="42"/>
      <c r="S68" s="42"/>
      <c r="T68" s="42"/>
      <c r="U68" s="42"/>
      <c r="V68" s="42"/>
      <c r="W68" s="42"/>
      <c r="X68" s="42"/>
      <c r="Y68" s="42"/>
      <c r="Z68" s="24">
        <v>1</v>
      </c>
      <c r="AA68" s="42"/>
      <c r="AB68" s="42"/>
      <c r="AC68" s="42"/>
      <c r="AD68" s="24">
        <v>1</v>
      </c>
      <c r="AE68" s="42"/>
      <c r="AF68" s="42"/>
      <c r="AG68" s="42"/>
      <c r="AH68" s="42"/>
      <c r="AI68" s="42"/>
      <c r="AJ68" s="42"/>
      <c r="AK68" s="42"/>
      <c r="AL68" s="42"/>
      <c r="AM68" s="24">
        <v>1</v>
      </c>
      <c r="AN68" s="24">
        <v>1</v>
      </c>
      <c r="AO68" s="42">
        <v>1</v>
      </c>
      <c r="AP68" s="42"/>
      <c r="AQ68" s="42"/>
      <c r="AR68" s="42"/>
      <c r="AS68" s="24"/>
      <c r="AT68" s="42"/>
      <c r="AU68" s="42"/>
      <c r="AV68" s="42"/>
      <c r="AW68" s="2"/>
      <c r="AX68" s="2"/>
      <c r="AY68" s="24"/>
      <c r="AZ68" s="24"/>
      <c r="BA68" s="24"/>
      <c r="BB68" s="24"/>
      <c r="BC68" s="24">
        <v>2</v>
      </c>
      <c r="BD68" s="24">
        <v>1</v>
      </c>
      <c r="BE68" s="27">
        <v>2</v>
      </c>
      <c r="BF68" s="3" t="s">
        <v>745</v>
      </c>
      <c r="BG68" s="44"/>
    </row>
    <row r="69" spans="1:59" x14ac:dyDescent="0.25">
      <c r="A69" s="9" t="s">
        <v>250</v>
      </c>
      <c r="B69" s="1">
        <v>17479032</v>
      </c>
      <c r="C69" s="37">
        <v>283561</v>
      </c>
      <c r="D69" s="1" t="s">
        <v>520</v>
      </c>
      <c r="E69" s="1" t="s">
        <v>601</v>
      </c>
      <c r="F69" s="1" t="s">
        <v>746</v>
      </c>
      <c r="G69" s="1" t="s">
        <v>747</v>
      </c>
      <c r="H69" s="1">
        <v>201976</v>
      </c>
      <c r="I69" s="1">
        <v>108398</v>
      </c>
      <c r="J69" s="25">
        <v>44.7</v>
      </c>
      <c r="K69" s="26">
        <v>0.75800000000000001</v>
      </c>
      <c r="L69" s="2" t="s">
        <v>736</v>
      </c>
      <c r="M69" s="2" t="s">
        <v>30</v>
      </c>
      <c r="N69" s="2" t="s">
        <v>30</v>
      </c>
      <c r="O69" s="24" t="s">
        <v>1817</v>
      </c>
      <c r="P69" s="24">
        <v>593</v>
      </c>
      <c r="Q69" s="24" t="s">
        <v>1578</v>
      </c>
      <c r="R69" s="42"/>
      <c r="S69" s="42"/>
      <c r="T69" s="42"/>
      <c r="U69" s="42">
        <v>1</v>
      </c>
      <c r="V69" s="42"/>
      <c r="W69" s="42"/>
      <c r="X69" s="42"/>
      <c r="Y69" s="42"/>
      <c r="Z69" s="24">
        <v>1</v>
      </c>
      <c r="AA69" s="42"/>
      <c r="AB69" s="42"/>
      <c r="AC69" s="42"/>
      <c r="AD69" s="24">
        <v>1</v>
      </c>
      <c r="AE69" s="42"/>
      <c r="AF69" s="42"/>
      <c r="AG69" s="42"/>
      <c r="AH69" s="42"/>
      <c r="AI69" s="42"/>
      <c r="AJ69" s="42"/>
      <c r="AK69" s="42"/>
      <c r="AL69" s="42">
        <v>1</v>
      </c>
      <c r="AM69" s="24">
        <v>1</v>
      </c>
      <c r="AN69" s="24">
        <v>1</v>
      </c>
      <c r="AO69" s="42">
        <v>1</v>
      </c>
      <c r="AP69" s="42"/>
      <c r="AQ69" s="42"/>
      <c r="AR69" s="42"/>
      <c r="AS69" s="24"/>
      <c r="AT69" s="42"/>
      <c r="AU69" s="42"/>
      <c r="AV69" s="42"/>
      <c r="AW69" s="2"/>
      <c r="AX69" s="2"/>
      <c r="AY69" s="24"/>
      <c r="AZ69" s="24"/>
      <c r="BA69" s="24"/>
      <c r="BB69" s="24"/>
      <c r="BC69" s="24">
        <v>2</v>
      </c>
      <c r="BD69" s="24">
        <v>4</v>
      </c>
      <c r="BE69" s="27">
        <v>3</v>
      </c>
      <c r="BF69" s="3" t="s">
        <v>748</v>
      </c>
      <c r="BG69" s="44" t="s">
        <v>1795</v>
      </c>
    </row>
    <row r="70" spans="1:59" x14ac:dyDescent="0.25">
      <c r="A70" s="9" t="s">
        <v>251</v>
      </c>
      <c r="B70" s="1">
        <v>3497117</v>
      </c>
      <c r="C70" s="37">
        <v>117600</v>
      </c>
      <c r="D70" s="1" t="s">
        <v>481</v>
      </c>
      <c r="E70" s="1" t="s">
        <v>689</v>
      </c>
      <c r="F70" s="1" t="s">
        <v>749</v>
      </c>
      <c r="G70" s="1" t="s">
        <v>749</v>
      </c>
      <c r="H70" s="1">
        <v>9997</v>
      </c>
      <c r="I70" s="1">
        <v>2007</v>
      </c>
      <c r="J70" s="25"/>
      <c r="K70" s="26">
        <v>0.434</v>
      </c>
      <c r="L70" s="2" t="s">
        <v>750</v>
      </c>
      <c r="M70" s="2" t="s">
        <v>146</v>
      </c>
      <c r="N70" s="2" t="s">
        <v>751</v>
      </c>
      <c r="O70" s="24" t="s">
        <v>1818</v>
      </c>
      <c r="P70" s="24">
        <v>291</v>
      </c>
      <c r="Q70" s="24" t="s">
        <v>1582</v>
      </c>
      <c r="R70" s="42"/>
      <c r="S70" s="42"/>
      <c r="T70" s="42"/>
      <c r="U70" s="42"/>
      <c r="V70" s="42"/>
      <c r="W70" s="42"/>
      <c r="X70" s="42"/>
      <c r="Y70" s="42"/>
      <c r="Z70" s="24">
        <v>1</v>
      </c>
      <c r="AA70" s="42"/>
      <c r="AB70" s="42"/>
      <c r="AC70" s="42"/>
      <c r="AD70" s="24">
        <v>1</v>
      </c>
      <c r="AE70" s="42"/>
      <c r="AF70" s="42"/>
      <c r="AG70" s="42">
        <v>1</v>
      </c>
      <c r="AH70" s="42"/>
      <c r="AI70" s="42"/>
      <c r="AJ70" s="42"/>
      <c r="AK70" s="42"/>
      <c r="AL70" s="42"/>
      <c r="AM70" s="24"/>
      <c r="AN70" s="24">
        <v>1</v>
      </c>
      <c r="AO70" s="42"/>
      <c r="AP70" s="42"/>
      <c r="AQ70" s="42"/>
      <c r="AR70" s="42"/>
      <c r="AS70" s="24"/>
      <c r="AT70" s="42"/>
      <c r="AU70" s="42"/>
      <c r="AV70" s="42"/>
      <c r="AW70" s="2"/>
      <c r="AX70" s="2"/>
      <c r="AY70" s="24"/>
      <c r="AZ70" s="24"/>
      <c r="BA70" s="24"/>
      <c r="BB70" s="24"/>
      <c r="BC70" s="24">
        <v>1</v>
      </c>
      <c r="BD70" s="24"/>
      <c r="BE70" s="27"/>
      <c r="BF70" s="3" t="s">
        <v>752</v>
      </c>
      <c r="BG70" s="44" t="s">
        <v>1995</v>
      </c>
    </row>
    <row r="71" spans="1:59" x14ac:dyDescent="0.25">
      <c r="A71" s="9" t="s">
        <v>252</v>
      </c>
      <c r="B71" s="1">
        <v>5373000</v>
      </c>
      <c r="C71" s="37">
        <v>78772</v>
      </c>
      <c r="D71" s="1" t="s">
        <v>488</v>
      </c>
      <c r="E71" s="1" t="s">
        <v>718</v>
      </c>
      <c r="F71" s="1" t="s">
        <v>753</v>
      </c>
      <c r="I71" s="1">
        <v>245267</v>
      </c>
      <c r="J71" s="25"/>
      <c r="K71" s="26"/>
      <c r="L71" s="2" t="s">
        <v>754</v>
      </c>
      <c r="M71" s="2" t="s">
        <v>755</v>
      </c>
      <c r="N71" s="2" t="s">
        <v>755</v>
      </c>
      <c r="O71" s="24" t="s">
        <v>1194</v>
      </c>
      <c r="P71" s="24"/>
      <c r="Q71" s="24" t="s">
        <v>1711</v>
      </c>
      <c r="R71" s="42"/>
      <c r="S71" s="42"/>
      <c r="T71" s="42"/>
      <c r="U71" s="42"/>
      <c r="V71" s="42"/>
      <c r="W71" s="42"/>
      <c r="X71" s="42"/>
      <c r="Y71" s="42"/>
      <c r="Z71" s="24"/>
      <c r="AA71" s="42"/>
      <c r="AB71" s="42"/>
      <c r="AC71" s="42"/>
      <c r="AD71" s="24">
        <v>1</v>
      </c>
      <c r="AE71" s="42"/>
      <c r="AF71" s="42"/>
      <c r="AG71" s="42"/>
      <c r="AH71" s="42"/>
      <c r="AI71" s="42"/>
      <c r="AJ71" s="42"/>
      <c r="AK71" s="42"/>
      <c r="AL71" s="42"/>
      <c r="AM71" s="24"/>
      <c r="AN71" s="24"/>
      <c r="AO71" s="42"/>
      <c r="AP71" s="42"/>
      <c r="AQ71" s="42"/>
      <c r="AR71" s="42"/>
      <c r="AS71" s="24"/>
      <c r="AT71" s="42"/>
      <c r="AU71" s="42"/>
      <c r="AV71" s="42"/>
      <c r="AW71" s="2" t="s">
        <v>365</v>
      </c>
      <c r="AX71" s="2" t="s">
        <v>756</v>
      </c>
      <c r="AY71" s="24"/>
      <c r="AZ71" s="24">
        <v>1</v>
      </c>
      <c r="BA71" s="24"/>
      <c r="BB71" s="24"/>
      <c r="BC71" s="24"/>
      <c r="BD71" s="24"/>
      <c r="BE71" s="27">
        <v>10</v>
      </c>
      <c r="BF71" s="3" t="s">
        <v>757</v>
      </c>
      <c r="BG71" s="44"/>
    </row>
    <row r="72" spans="1:59" x14ac:dyDescent="0.25">
      <c r="A72" s="9" t="s">
        <v>253</v>
      </c>
      <c r="B72" s="1">
        <v>5457873</v>
      </c>
      <c r="C72" s="37">
        <v>49035</v>
      </c>
      <c r="D72" s="1" t="s">
        <v>488</v>
      </c>
      <c r="E72" s="1" t="s">
        <v>511</v>
      </c>
      <c r="F72" s="1" t="s">
        <v>758</v>
      </c>
      <c r="G72" s="1" t="s">
        <v>758</v>
      </c>
      <c r="H72" s="1">
        <v>190778</v>
      </c>
      <c r="I72" s="1">
        <v>106573</v>
      </c>
      <c r="J72" s="25">
        <v>26</v>
      </c>
      <c r="K72" s="26">
        <v>0.85699999999999998</v>
      </c>
      <c r="L72" s="2" t="s">
        <v>491</v>
      </c>
      <c r="M72" s="2" t="s">
        <v>73</v>
      </c>
      <c r="N72" s="2" t="s">
        <v>759</v>
      </c>
      <c r="O72" s="24" t="s">
        <v>1819</v>
      </c>
      <c r="P72" s="24">
        <v>421</v>
      </c>
      <c r="Q72" s="24" t="s">
        <v>1718</v>
      </c>
      <c r="R72" s="42"/>
      <c r="S72" s="42"/>
      <c r="T72" s="42"/>
      <c r="U72" s="42"/>
      <c r="V72" s="42"/>
      <c r="W72" s="42"/>
      <c r="X72" s="42"/>
      <c r="Y72" s="42"/>
      <c r="Z72" s="24">
        <v>1</v>
      </c>
      <c r="AA72" s="42"/>
      <c r="AB72" s="42"/>
      <c r="AC72" s="42"/>
      <c r="AD72" s="24">
        <v>1</v>
      </c>
      <c r="AE72" s="42"/>
      <c r="AF72" s="42"/>
      <c r="AG72" s="42"/>
      <c r="AH72" s="42"/>
      <c r="AI72" s="42"/>
      <c r="AJ72" s="42"/>
      <c r="AK72" s="42">
        <v>1</v>
      </c>
      <c r="AL72" s="42"/>
      <c r="AM72" s="24">
        <v>1</v>
      </c>
      <c r="AN72" s="24">
        <v>1</v>
      </c>
      <c r="AO72" s="42"/>
      <c r="AP72" s="42">
        <v>1</v>
      </c>
      <c r="AQ72" s="42"/>
      <c r="AR72" s="42"/>
      <c r="AS72" s="24">
        <v>1</v>
      </c>
      <c r="AT72" s="42"/>
      <c r="AU72" s="42"/>
      <c r="AV72" s="42">
        <v>1</v>
      </c>
      <c r="AW72" s="2"/>
      <c r="AX72" s="2"/>
      <c r="AY72" s="24"/>
      <c r="AZ72" s="24"/>
      <c r="BA72" s="24"/>
      <c r="BB72" s="24"/>
      <c r="BC72" s="24">
        <v>28</v>
      </c>
      <c r="BD72" s="24">
        <v>7</v>
      </c>
      <c r="BE72" s="27"/>
      <c r="BF72" s="3" t="s">
        <v>760</v>
      </c>
      <c r="BG72" s="44" t="s">
        <v>2008</v>
      </c>
    </row>
    <row r="73" spans="1:59" x14ac:dyDescent="0.25">
      <c r="A73" s="9" t="s">
        <v>254</v>
      </c>
      <c r="B73" s="1">
        <v>2094060</v>
      </c>
      <c r="C73" s="37">
        <v>20251</v>
      </c>
      <c r="D73" s="1" t="s">
        <v>488</v>
      </c>
      <c r="E73" s="1" t="s">
        <v>489</v>
      </c>
      <c r="F73" s="1" t="s">
        <v>761</v>
      </c>
      <c r="G73" s="1" t="s">
        <v>761</v>
      </c>
      <c r="H73" s="1">
        <v>75604</v>
      </c>
      <c r="I73" s="1">
        <v>54059</v>
      </c>
      <c r="J73" s="25">
        <v>31.2</v>
      </c>
      <c r="K73" s="26">
        <v>0.90200000000000002</v>
      </c>
      <c r="L73" s="2" t="s">
        <v>491</v>
      </c>
      <c r="M73" s="2" t="s">
        <v>61</v>
      </c>
      <c r="N73" s="2" t="s">
        <v>762</v>
      </c>
      <c r="O73" s="24" t="s">
        <v>1820</v>
      </c>
      <c r="P73" s="24">
        <v>386</v>
      </c>
      <c r="Q73" s="24" t="s">
        <v>1716</v>
      </c>
      <c r="R73" s="42"/>
      <c r="S73" s="42"/>
      <c r="T73" s="42"/>
      <c r="U73" s="42"/>
      <c r="V73" s="42"/>
      <c r="W73" s="42"/>
      <c r="X73" s="42"/>
      <c r="Y73" s="42"/>
      <c r="Z73" s="24">
        <v>1</v>
      </c>
      <c r="AA73" s="42"/>
      <c r="AB73" s="42"/>
      <c r="AC73" s="42"/>
      <c r="AD73" s="24">
        <v>1</v>
      </c>
      <c r="AE73" s="42"/>
      <c r="AF73" s="42"/>
      <c r="AG73" s="42"/>
      <c r="AH73" s="42"/>
      <c r="AI73" s="42"/>
      <c r="AJ73" s="42"/>
      <c r="AK73" s="42">
        <v>1</v>
      </c>
      <c r="AL73" s="42"/>
      <c r="AM73" s="24">
        <v>1</v>
      </c>
      <c r="AN73" s="24">
        <v>1</v>
      </c>
      <c r="AO73" s="42"/>
      <c r="AP73" s="42">
        <v>1</v>
      </c>
      <c r="AQ73" s="42"/>
      <c r="AR73" s="42"/>
      <c r="AS73" s="24">
        <v>1</v>
      </c>
      <c r="AT73" s="42"/>
      <c r="AU73" s="42"/>
      <c r="AV73" s="42">
        <v>1</v>
      </c>
      <c r="AW73" s="2"/>
      <c r="AX73" s="2"/>
      <c r="AY73" s="24"/>
      <c r="AZ73" s="24"/>
      <c r="BA73" s="24"/>
      <c r="BB73" s="24">
        <v>1</v>
      </c>
      <c r="BC73" s="24">
        <v>23</v>
      </c>
      <c r="BD73" s="24">
        <v>3</v>
      </c>
      <c r="BE73" s="27"/>
      <c r="BF73" s="3" t="s">
        <v>763</v>
      </c>
      <c r="BG73" s="44" t="s">
        <v>2008</v>
      </c>
    </row>
    <row r="74" spans="1:59" x14ac:dyDescent="0.25">
      <c r="A74" s="9" t="s">
        <v>255</v>
      </c>
      <c r="B74" s="1">
        <v>47100396</v>
      </c>
      <c r="C74" s="37">
        <v>504782</v>
      </c>
      <c r="D74" s="1" t="s">
        <v>488</v>
      </c>
      <c r="E74" s="1" t="s">
        <v>489</v>
      </c>
      <c r="F74" s="1" t="s">
        <v>764</v>
      </c>
      <c r="G74" s="1" t="s">
        <v>764</v>
      </c>
      <c r="H74" s="1">
        <v>1864105</v>
      </c>
      <c r="I74" s="1">
        <v>1427533</v>
      </c>
      <c r="J74" s="25">
        <v>34.700000000000003</v>
      </c>
      <c r="K74" s="26">
        <v>0.89300000000000002</v>
      </c>
      <c r="L74" s="2" t="s">
        <v>491</v>
      </c>
      <c r="M74" s="2" t="s">
        <v>1</v>
      </c>
      <c r="N74" s="2" t="s">
        <v>765</v>
      </c>
      <c r="O74" s="24" t="s">
        <v>1821</v>
      </c>
      <c r="P74" s="24">
        <v>34</v>
      </c>
      <c r="Q74" s="24" t="s">
        <v>1583</v>
      </c>
      <c r="R74" s="42"/>
      <c r="S74" s="42"/>
      <c r="T74" s="42"/>
      <c r="U74" s="42"/>
      <c r="V74" s="42"/>
      <c r="W74" s="42"/>
      <c r="X74" s="42"/>
      <c r="Y74" s="42"/>
      <c r="Z74" s="24">
        <v>1</v>
      </c>
      <c r="AA74" s="42"/>
      <c r="AB74" s="42"/>
      <c r="AC74" s="42"/>
      <c r="AD74" s="24">
        <v>1</v>
      </c>
      <c r="AE74" s="42"/>
      <c r="AF74" s="42"/>
      <c r="AG74" s="42"/>
      <c r="AH74" s="42"/>
      <c r="AI74" s="42"/>
      <c r="AJ74" s="42"/>
      <c r="AK74" s="42">
        <v>1</v>
      </c>
      <c r="AL74" s="42"/>
      <c r="AM74" s="24">
        <v>1</v>
      </c>
      <c r="AN74" s="24">
        <v>1</v>
      </c>
      <c r="AO74" s="42"/>
      <c r="AP74" s="42">
        <v>1</v>
      </c>
      <c r="AQ74" s="42"/>
      <c r="AR74" s="42"/>
      <c r="AS74" s="24">
        <v>1</v>
      </c>
      <c r="AT74" s="42"/>
      <c r="AU74" s="42"/>
      <c r="AV74" s="42">
        <v>1</v>
      </c>
      <c r="AW74" s="2"/>
      <c r="AX74" s="2"/>
      <c r="AY74" s="24"/>
      <c r="AZ74" s="24"/>
      <c r="BA74" s="24"/>
      <c r="BB74" s="24">
        <v>7</v>
      </c>
      <c r="BC74" s="24">
        <v>150</v>
      </c>
      <c r="BD74" s="24">
        <v>44</v>
      </c>
      <c r="BE74" s="27">
        <v>18</v>
      </c>
      <c r="BF74" s="3" t="s">
        <v>766</v>
      </c>
      <c r="BG74" s="44" t="s">
        <v>2008</v>
      </c>
    </row>
    <row r="75" spans="1:59" x14ac:dyDescent="0.25">
      <c r="A75" s="9" t="s">
        <v>256</v>
      </c>
      <c r="B75" s="1">
        <v>329634908</v>
      </c>
      <c r="C75" s="37">
        <v>9371174</v>
      </c>
      <c r="D75" s="1" t="s">
        <v>520</v>
      </c>
      <c r="E75" s="1" t="s">
        <v>653</v>
      </c>
      <c r="F75" s="1" t="s">
        <v>767</v>
      </c>
      <c r="G75" s="1" t="s">
        <v>768</v>
      </c>
      <c r="H75" s="1">
        <v>20412870</v>
      </c>
      <c r="I75" s="1">
        <v>20580250</v>
      </c>
      <c r="J75" s="25">
        <v>41.5</v>
      </c>
      <c r="K75" s="26">
        <v>0.92</v>
      </c>
      <c r="L75" s="2" t="s">
        <v>736</v>
      </c>
      <c r="M75" s="2" t="s">
        <v>769</v>
      </c>
      <c r="N75" s="2" t="s">
        <v>770</v>
      </c>
      <c r="O75" s="24" t="s">
        <v>0</v>
      </c>
      <c r="P75" s="24">
        <v>1</v>
      </c>
      <c r="Q75" s="24" t="s">
        <v>1748</v>
      </c>
      <c r="R75" s="42">
        <v>1</v>
      </c>
      <c r="S75" s="42"/>
      <c r="T75" s="42"/>
      <c r="U75" s="42"/>
      <c r="V75" s="42"/>
      <c r="W75" s="42"/>
      <c r="X75" s="42"/>
      <c r="Y75" s="42"/>
      <c r="Z75" s="24">
        <v>1</v>
      </c>
      <c r="AA75" s="42"/>
      <c r="AB75" s="42"/>
      <c r="AC75" s="42"/>
      <c r="AD75" s="24">
        <v>1</v>
      </c>
      <c r="AE75" s="42">
        <v>1</v>
      </c>
      <c r="AF75" s="42">
        <v>1</v>
      </c>
      <c r="AG75" s="42"/>
      <c r="AH75" s="42"/>
      <c r="AI75" s="42"/>
      <c r="AJ75" s="42">
        <v>1</v>
      </c>
      <c r="AK75" s="42">
        <v>1</v>
      </c>
      <c r="AL75" s="42">
        <v>1</v>
      </c>
      <c r="AM75" s="24">
        <v>1</v>
      </c>
      <c r="AN75" s="24">
        <v>1</v>
      </c>
      <c r="AO75" s="42"/>
      <c r="AP75" s="42">
        <v>1</v>
      </c>
      <c r="AQ75" s="42"/>
      <c r="AR75" s="42"/>
      <c r="AS75" s="24"/>
      <c r="AT75" s="42"/>
      <c r="AU75" s="42"/>
      <c r="AV75" s="42"/>
      <c r="AW75" s="2"/>
      <c r="AX75" s="2"/>
      <c r="AY75" s="24"/>
      <c r="AZ75" s="24"/>
      <c r="BA75" s="24"/>
      <c r="BB75" s="24">
        <v>379</v>
      </c>
      <c r="BC75" s="24">
        <v>2522</v>
      </c>
      <c r="BD75" s="24">
        <v>23</v>
      </c>
      <c r="BE75" s="27">
        <v>113</v>
      </c>
      <c r="BF75" s="3" t="s">
        <v>771</v>
      </c>
      <c r="BG75" s="44" t="s">
        <v>1998</v>
      </c>
    </row>
    <row r="76" spans="1:59" x14ac:dyDescent="0.25">
      <c r="A76" s="9" t="s">
        <v>257</v>
      </c>
      <c r="B76" s="1">
        <v>1328360</v>
      </c>
      <c r="C76" s="37">
        <v>45100</v>
      </c>
      <c r="D76" s="1" t="s">
        <v>488</v>
      </c>
      <c r="E76" s="1" t="s">
        <v>718</v>
      </c>
      <c r="F76" s="1" t="s">
        <v>772</v>
      </c>
      <c r="G76" s="1" t="s">
        <v>772</v>
      </c>
      <c r="H76" s="1">
        <v>44177</v>
      </c>
      <c r="I76" s="1">
        <v>30761</v>
      </c>
      <c r="J76" s="25">
        <v>32.700000000000003</v>
      </c>
      <c r="K76" s="26">
        <v>0.88200000000000001</v>
      </c>
      <c r="L76" s="2" t="s">
        <v>491</v>
      </c>
      <c r="M76" s="2" t="s">
        <v>59</v>
      </c>
      <c r="N76" s="2" t="s">
        <v>773</v>
      </c>
      <c r="O76" s="24" t="s">
        <v>1822</v>
      </c>
      <c r="P76" s="24">
        <v>372</v>
      </c>
      <c r="Q76" s="24" t="s">
        <v>1579</v>
      </c>
      <c r="R76" s="42"/>
      <c r="S76" s="42"/>
      <c r="T76" s="42"/>
      <c r="U76" s="42"/>
      <c r="V76" s="42"/>
      <c r="W76" s="42"/>
      <c r="X76" s="42"/>
      <c r="Y76" s="42"/>
      <c r="Z76" s="24">
        <v>1</v>
      </c>
      <c r="AA76" s="42"/>
      <c r="AB76" s="42"/>
      <c r="AC76" s="42">
        <v>1</v>
      </c>
      <c r="AD76" s="24">
        <v>1</v>
      </c>
      <c r="AE76" s="42"/>
      <c r="AF76" s="42"/>
      <c r="AG76" s="42"/>
      <c r="AH76" s="42"/>
      <c r="AI76" s="42"/>
      <c r="AJ76" s="42"/>
      <c r="AK76" s="42">
        <v>1</v>
      </c>
      <c r="AL76" s="42"/>
      <c r="AM76" s="24">
        <v>1</v>
      </c>
      <c r="AN76" s="24">
        <v>1</v>
      </c>
      <c r="AO76" s="42"/>
      <c r="AP76" s="42">
        <v>1</v>
      </c>
      <c r="AQ76" s="42"/>
      <c r="AR76" s="42"/>
      <c r="AS76" s="24">
        <v>1</v>
      </c>
      <c r="AT76" s="42"/>
      <c r="AU76" s="42"/>
      <c r="AV76" s="42">
        <v>1</v>
      </c>
      <c r="AW76" s="2"/>
      <c r="AX76" s="2"/>
      <c r="AY76" s="24"/>
      <c r="AZ76" s="24"/>
      <c r="BA76" s="24"/>
      <c r="BB76" s="24"/>
      <c r="BC76" s="24">
        <v>34</v>
      </c>
      <c r="BD76" s="24">
        <v>2</v>
      </c>
      <c r="BE76" s="27"/>
      <c r="BF76" s="3" t="s">
        <v>774</v>
      </c>
      <c r="BG76" s="44" t="s">
        <v>2008</v>
      </c>
    </row>
    <row r="77" spans="1:59" x14ac:dyDescent="0.25">
      <c r="A77" s="9" t="s">
        <v>258</v>
      </c>
      <c r="B77" s="1">
        <v>98665000</v>
      </c>
      <c r="C77" s="37">
        <v>1104300</v>
      </c>
      <c r="D77" s="1" t="s">
        <v>481</v>
      </c>
      <c r="E77" s="1" t="s">
        <v>689</v>
      </c>
      <c r="F77" s="1" t="s">
        <v>775</v>
      </c>
      <c r="G77" s="1" t="s">
        <v>775</v>
      </c>
      <c r="H77" s="1">
        <v>222258</v>
      </c>
      <c r="I77" s="1">
        <v>80289</v>
      </c>
      <c r="J77" s="25">
        <v>35</v>
      </c>
      <c r="K77" s="26">
        <v>0.47</v>
      </c>
      <c r="L77" s="2" t="s">
        <v>776</v>
      </c>
      <c r="M77" s="2" t="s">
        <v>135</v>
      </c>
      <c r="N77" s="2" t="s">
        <v>777</v>
      </c>
      <c r="O77" s="24" t="s">
        <v>778</v>
      </c>
      <c r="P77" s="24">
        <v>251</v>
      </c>
      <c r="Q77" s="24" t="s">
        <v>1584</v>
      </c>
      <c r="R77" s="42"/>
      <c r="S77" s="42"/>
      <c r="T77" s="42"/>
      <c r="U77" s="42"/>
      <c r="V77" s="42"/>
      <c r="W77" s="42"/>
      <c r="X77" s="42"/>
      <c r="Y77" s="42"/>
      <c r="Z77" s="24">
        <v>1</v>
      </c>
      <c r="AA77" s="42"/>
      <c r="AB77" s="42"/>
      <c r="AC77" s="42"/>
      <c r="AD77" s="24">
        <v>1</v>
      </c>
      <c r="AE77" s="42"/>
      <c r="AF77" s="42"/>
      <c r="AG77" s="42">
        <v>1</v>
      </c>
      <c r="AH77" s="42"/>
      <c r="AI77" s="42"/>
      <c r="AJ77" s="42"/>
      <c r="AK77" s="42"/>
      <c r="AL77" s="42"/>
      <c r="AM77" s="24"/>
      <c r="AN77" s="24">
        <v>1</v>
      </c>
      <c r="AO77" s="42"/>
      <c r="AP77" s="42"/>
      <c r="AQ77" s="42"/>
      <c r="AR77" s="42"/>
      <c r="AS77" s="24"/>
      <c r="AT77" s="42"/>
      <c r="AU77" s="42"/>
      <c r="AV77" s="42"/>
      <c r="AW77" s="2"/>
      <c r="AX77" s="2"/>
      <c r="AY77" s="24"/>
      <c r="AZ77" s="24"/>
      <c r="BA77" s="24"/>
      <c r="BB77" s="24"/>
      <c r="BC77" s="24">
        <v>54</v>
      </c>
      <c r="BD77" s="24">
        <v>9</v>
      </c>
      <c r="BE77" s="27">
        <v>1</v>
      </c>
      <c r="BF77" s="3" t="s">
        <v>779</v>
      </c>
      <c r="BG77" s="44" t="s">
        <v>1995</v>
      </c>
    </row>
    <row r="78" spans="1:59" x14ac:dyDescent="0.25">
      <c r="A78" s="9" t="s">
        <v>259</v>
      </c>
      <c r="B78" s="1">
        <v>52337</v>
      </c>
      <c r="C78" s="37">
        <v>1399</v>
      </c>
      <c r="D78" s="1" t="s">
        <v>488</v>
      </c>
      <c r="E78" s="1" t="s">
        <v>718</v>
      </c>
      <c r="F78" s="1" t="s">
        <v>780</v>
      </c>
      <c r="G78" s="1" t="s">
        <v>780</v>
      </c>
      <c r="J78" s="25"/>
      <c r="K78" s="26"/>
      <c r="L78" s="2"/>
      <c r="M78" s="2" t="s">
        <v>781</v>
      </c>
      <c r="N78" s="2"/>
      <c r="O78" s="24" t="s">
        <v>1823</v>
      </c>
      <c r="P78" s="24">
        <v>298</v>
      </c>
      <c r="Q78" s="24" t="s">
        <v>1589</v>
      </c>
      <c r="R78" s="42"/>
      <c r="S78" s="42"/>
      <c r="T78" s="42"/>
      <c r="U78" s="42"/>
      <c r="V78" s="42"/>
      <c r="W78" s="42"/>
      <c r="X78" s="42"/>
      <c r="Y78" s="42"/>
      <c r="Z78" s="24"/>
      <c r="AA78" s="42"/>
      <c r="AB78" s="42"/>
      <c r="AC78" s="42"/>
      <c r="AD78" s="24">
        <v>1</v>
      </c>
      <c r="AE78" s="42"/>
      <c r="AF78" s="42"/>
      <c r="AG78" s="42"/>
      <c r="AH78" s="42"/>
      <c r="AI78" s="42"/>
      <c r="AJ78" s="42"/>
      <c r="AK78" s="42"/>
      <c r="AL78" s="42"/>
      <c r="AM78" s="24"/>
      <c r="AN78" s="24"/>
      <c r="AO78" s="42"/>
      <c r="AP78" s="42"/>
      <c r="AQ78" s="42"/>
      <c r="AR78" s="42"/>
      <c r="AS78" s="24"/>
      <c r="AT78" s="42"/>
      <c r="AU78" s="42"/>
      <c r="AV78" s="42"/>
      <c r="AW78" s="2" t="s">
        <v>245</v>
      </c>
      <c r="AX78" s="2" t="s">
        <v>486</v>
      </c>
      <c r="AY78" s="24">
        <v>1</v>
      </c>
      <c r="AZ78" s="24">
        <v>1</v>
      </c>
      <c r="BA78" s="24"/>
      <c r="BB78" s="24">
        <v>1</v>
      </c>
      <c r="BC78" s="24"/>
      <c r="BD78" s="24"/>
      <c r="BE78" s="27"/>
      <c r="BF78" s="3" t="s">
        <v>782</v>
      </c>
      <c r="BG78" s="44"/>
    </row>
    <row r="79" spans="1:59" x14ac:dyDescent="0.25">
      <c r="A79" s="9" t="s">
        <v>164</v>
      </c>
      <c r="B79" s="1">
        <v>884887</v>
      </c>
      <c r="C79" s="37">
        <v>18274</v>
      </c>
      <c r="D79" s="1" t="s">
        <v>552</v>
      </c>
      <c r="E79" s="1" t="s">
        <v>783</v>
      </c>
      <c r="F79" s="1" t="s">
        <v>784</v>
      </c>
      <c r="G79" s="1" t="s">
        <v>784</v>
      </c>
      <c r="H79" s="1">
        <v>9158</v>
      </c>
      <c r="I79" s="1">
        <v>5524</v>
      </c>
      <c r="J79" s="25">
        <v>36.700000000000003</v>
      </c>
      <c r="K79" s="26">
        <v>0.72399999999999998</v>
      </c>
      <c r="L79" s="2"/>
      <c r="M79" s="2" t="s">
        <v>164</v>
      </c>
      <c r="N79" s="2"/>
      <c r="O79" s="24" t="s">
        <v>1824</v>
      </c>
      <c r="P79" s="24">
        <v>679</v>
      </c>
      <c r="Q79" s="24" t="s">
        <v>1586</v>
      </c>
      <c r="R79" s="42"/>
      <c r="S79" s="42"/>
      <c r="T79" s="42"/>
      <c r="U79" s="42"/>
      <c r="V79" s="42"/>
      <c r="W79" s="42"/>
      <c r="X79" s="42"/>
      <c r="Y79" s="42"/>
      <c r="Z79" s="24">
        <v>1</v>
      </c>
      <c r="AA79" s="42">
        <v>1</v>
      </c>
      <c r="AB79" s="42"/>
      <c r="AC79" s="42"/>
      <c r="AD79" s="24">
        <v>1</v>
      </c>
      <c r="AE79" s="42"/>
      <c r="AF79" s="42"/>
      <c r="AG79" s="42"/>
      <c r="AH79" s="42"/>
      <c r="AI79" s="42"/>
      <c r="AJ79" s="42"/>
      <c r="AK79" s="42"/>
      <c r="AL79" s="42"/>
      <c r="AM79" s="24">
        <v>1</v>
      </c>
      <c r="AN79" s="24">
        <v>1</v>
      </c>
      <c r="AO79" s="42"/>
      <c r="AP79" s="42"/>
      <c r="AQ79" s="42"/>
      <c r="AR79" s="42"/>
      <c r="AS79" s="24"/>
      <c r="AT79" s="42"/>
      <c r="AU79" s="42"/>
      <c r="AV79" s="42"/>
      <c r="AW79" s="2"/>
      <c r="AX79" s="2"/>
      <c r="AY79" s="24">
        <v>1</v>
      </c>
      <c r="AZ79" s="24">
        <v>1</v>
      </c>
      <c r="BA79" s="24"/>
      <c r="BB79" s="24"/>
      <c r="BC79" s="24">
        <v>1</v>
      </c>
      <c r="BD79" s="24">
        <v>1</v>
      </c>
      <c r="BE79" s="27">
        <v>5</v>
      </c>
      <c r="BF79" s="3" t="s">
        <v>785</v>
      </c>
      <c r="BG79" s="44"/>
    </row>
    <row r="80" spans="1:59" x14ac:dyDescent="0.25">
      <c r="A80" s="9" t="s">
        <v>260</v>
      </c>
      <c r="B80" s="1">
        <v>108584658</v>
      </c>
      <c r="C80" s="37">
        <v>300000</v>
      </c>
      <c r="D80" s="1" t="s">
        <v>495</v>
      </c>
      <c r="E80" s="1" t="s">
        <v>619</v>
      </c>
      <c r="F80" s="1" t="s">
        <v>786</v>
      </c>
      <c r="G80" s="1" t="s">
        <v>787</v>
      </c>
      <c r="H80" s="1">
        <v>955219</v>
      </c>
      <c r="I80" s="1">
        <v>330910</v>
      </c>
      <c r="J80" s="25">
        <v>43</v>
      </c>
      <c r="K80" s="26">
        <v>0.71199999999999997</v>
      </c>
      <c r="L80" s="2" t="s">
        <v>788</v>
      </c>
      <c r="M80" s="2" t="s">
        <v>34</v>
      </c>
      <c r="N80" s="2" t="s">
        <v>789</v>
      </c>
      <c r="O80" s="24" t="s">
        <v>790</v>
      </c>
      <c r="P80" s="24">
        <v>63</v>
      </c>
      <c r="Q80" s="24" t="s">
        <v>1692</v>
      </c>
      <c r="R80" s="42">
        <v>1</v>
      </c>
      <c r="S80" s="42">
        <v>1</v>
      </c>
      <c r="T80" s="42"/>
      <c r="U80" s="42"/>
      <c r="V80" s="42"/>
      <c r="W80" s="42"/>
      <c r="X80" s="42"/>
      <c r="Y80" s="42"/>
      <c r="Z80" s="24">
        <v>1</v>
      </c>
      <c r="AA80" s="42"/>
      <c r="AB80" s="42"/>
      <c r="AC80" s="42"/>
      <c r="AD80" s="24">
        <v>1</v>
      </c>
      <c r="AE80" s="42"/>
      <c r="AF80" s="42"/>
      <c r="AG80" s="42"/>
      <c r="AH80" s="42"/>
      <c r="AI80" s="42"/>
      <c r="AJ80" s="42"/>
      <c r="AK80" s="42"/>
      <c r="AL80" s="42"/>
      <c r="AM80" s="24">
        <v>1</v>
      </c>
      <c r="AN80" s="24">
        <v>1</v>
      </c>
      <c r="AO80" s="42"/>
      <c r="AP80" s="42"/>
      <c r="AQ80" s="42"/>
      <c r="AR80" s="42"/>
      <c r="AS80" s="24"/>
      <c r="AT80" s="42"/>
      <c r="AU80" s="42"/>
      <c r="AV80" s="42"/>
      <c r="AW80" s="2"/>
      <c r="AX80" s="2"/>
      <c r="AY80" s="24"/>
      <c r="AZ80" s="24"/>
      <c r="BA80" s="24"/>
      <c r="BB80" s="24"/>
      <c r="BC80" s="24">
        <v>10</v>
      </c>
      <c r="BD80" s="24">
        <v>6</v>
      </c>
      <c r="BE80" s="27">
        <v>2</v>
      </c>
      <c r="BF80" s="3" t="s">
        <v>791</v>
      </c>
      <c r="BG80" s="44" t="s">
        <v>1984</v>
      </c>
    </row>
    <row r="81" spans="1:59" x14ac:dyDescent="0.25">
      <c r="A81" s="9" t="s">
        <v>261</v>
      </c>
      <c r="B81" s="1">
        <v>5528390</v>
      </c>
      <c r="C81" s="37">
        <v>338145</v>
      </c>
      <c r="D81" s="1" t="s">
        <v>488</v>
      </c>
      <c r="E81" s="1" t="s">
        <v>718</v>
      </c>
      <c r="F81" s="1" t="s">
        <v>792</v>
      </c>
      <c r="G81" s="1" t="s">
        <v>792</v>
      </c>
      <c r="H81" s="1">
        <v>255976</v>
      </c>
      <c r="I81" s="1">
        <v>274210</v>
      </c>
      <c r="J81" s="25">
        <v>27.1</v>
      </c>
      <c r="K81" s="26">
        <v>0.92500000000000004</v>
      </c>
      <c r="L81" s="2" t="s">
        <v>491</v>
      </c>
      <c r="M81" s="2" t="s">
        <v>42</v>
      </c>
      <c r="N81" s="2" t="s">
        <v>42</v>
      </c>
      <c r="O81" s="24" t="s">
        <v>1825</v>
      </c>
      <c r="P81" s="24">
        <v>358</v>
      </c>
      <c r="Q81" s="24" t="s">
        <v>1585</v>
      </c>
      <c r="R81" s="42"/>
      <c r="S81" s="42"/>
      <c r="T81" s="42"/>
      <c r="U81" s="42"/>
      <c r="V81" s="42"/>
      <c r="W81" s="42"/>
      <c r="X81" s="42"/>
      <c r="Y81" s="42"/>
      <c r="Z81" s="24">
        <v>1</v>
      </c>
      <c r="AA81" s="42"/>
      <c r="AB81" s="42"/>
      <c r="AC81" s="42"/>
      <c r="AD81" s="24">
        <v>1</v>
      </c>
      <c r="AE81" s="42"/>
      <c r="AF81" s="42"/>
      <c r="AG81" s="42"/>
      <c r="AH81" s="42"/>
      <c r="AI81" s="42"/>
      <c r="AJ81" s="42"/>
      <c r="AK81" s="42">
        <v>1</v>
      </c>
      <c r="AL81" s="42"/>
      <c r="AM81" s="24">
        <v>1</v>
      </c>
      <c r="AN81" s="24">
        <v>1</v>
      </c>
      <c r="AO81" s="42"/>
      <c r="AP81" s="42"/>
      <c r="AQ81" s="42"/>
      <c r="AR81" s="42"/>
      <c r="AS81" s="24">
        <v>1</v>
      </c>
      <c r="AT81" s="42"/>
      <c r="AU81" s="42"/>
      <c r="AV81" s="42">
        <v>1</v>
      </c>
      <c r="AW81" s="2"/>
      <c r="AX81" s="2"/>
      <c r="AY81" s="24"/>
      <c r="AZ81" s="24"/>
      <c r="BA81" s="24"/>
      <c r="BB81" s="24">
        <v>5</v>
      </c>
      <c r="BC81" s="24">
        <v>303</v>
      </c>
      <c r="BD81" s="24">
        <v>7</v>
      </c>
      <c r="BE81" s="27">
        <v>5</v>
      </c>
      <c r="BF81" s="3" t="s">
        <v>793</v>
      </c>
      <c r="BG81" s="44" t="s">
        <v>2008</v>
      </c>
    </row>
    <row r="82" spans="1:59" x14ac:dyDescent="0.25">
      <c r="A82" s="9" t="s">
        <v>262</v>
      </c>
      <c r="B82" s="1">
        <v>67075000</v>
      </c>
      <c r="C82" s="37">
        <v>551500</v>
      </c>
      <c r="D82" s="1" t="s">
        <v>488</v>
      </c>
      <c r="E82" s="1" t="s">
        <v>579</v>
      </c>
      <c r="F82" s="1" t="s">
        <v>794</v>
      </c>
      <c r="G82" s="1" t="s">
        <v>794</v>
      </c>
      <c r="H82" s="1">
        <v>2960251</v>
      </c>
      <c r="I82" s="1">
        <v>2780152</v>
      </c>
      <c r="J82" s="25">
        <v>32.700000000000003</v>
      </c>
      <c r="K82" s="26">
        <v>0.89100000000000001</v>
      </c>
      <c r="L82" s="2" t="s">
        <v>491</v>
      </c>
      <c r="M82" s="2" t="s">
        <v>4</v>
      </c>
      <c r="N82" s="2" t="s">
        <v>4</v>
      </c>
      <c r="O82" s="24" t="s">
        <v>795</v>
      </c>
      <c r="P82" s="24">
        <v>33</v>
      </c>
      <c r="Q82" s="24" t="s">
        <v>1590</v>
      </c>
      <c r="R82" s="42"/>
      <c r="S82" s="42"/>
      <c r="T82" s="42"/>
      <c r="U82" s="42"/>
      <c r="V82" s="42"/>
      <c r="W82" s="42"/>
      <c r="X82" s="42"/>
      <c r="Y82" s="42"/>
      <c r="Z82" s="24">
        <v>1</v>
      </c>
      <c r="AA82" s="42"/>
      <c r="AB82" s="42"/>
      <c r="AC82" s="42"/>
      <c r="AD82" s="24">
        <v>1</v>
      </c>
      <c r="AE82" s="42">
        <v>1</v>
      </c>
      <c r="AF82" s="42">
        <v>1</v>
      </c>
      <c r="AG82" s="42"/>
      <c r="AH82" s="42"/>
      <c r="AI82" s="42"/>
      <c r="AJ82" s="42"/>
      <c r="AK82" s="42">
        <v>1</v>
      </c>
      <c r="AL82" s="42"/>
      <c r="AM82" s="24">
        <v>1</v>
      </c>
      <c r="AN82" s="24">
        <v>1</v>
      </c>
      <c r="AO82" s="42"/>
      <c r="AP82" s="42">
        <v>1</v>
      </c>
      <c r="AQ82" s="42"/>
      <c r="AR82" s="42"/>
      <c r="AS82" s="24">
        <v>1</v>
      </c>
      <c r="AT82" s="42"/>
      <c r="AU82" s="42"/>
      <c r="AV82" s="42">
        <v>1</v>
      </c>
      <c r="AW82" s="2"/>
      <c r="AX82" s="2"/>
      <c r="AY82" s="24"/>
      <c r="AZ82" s="24"/>
      <c r="BA82" s="24"/>
      <c r="BB82" s="24">
        <v>70</v>
      </c>
      <c r="BC82" s="24">
        <v>716</v>
      </c>
      <c r="BD82" s="24">
        <v>41</v>
      </c>
      <c r="BE82" s="27">
        <v>29</v>
      </c>
      <c r="BF82" s="3" t="s">
        <v>796</v>
      </c>
      <c r="BG82" s="44" t="s">
        <v>2008</v>
      </c>
    </row>
    <row r="83" spans="1:59" x14ac:dyDescent="0.25">
      <c r="A83" s="9" t="s">
        <v>263</v>
      </c>
      <c r="B83" s="1">
        <v>2172579</v>
      </c>
      <c r="C83" s="37">
        <v>267667</v>
      </c>
      <c r="D83" s="1" t="s">
        <v>481</v>
      </c>
      <c r="E83" s="1" t="s">
        <v>631</v>
      </c>
      <c r="F83" s="1" t="s">
        <v>797</v>
      </c>
      <c r="G83" s="1" t="s">
        <v>797</v>
      </c>
      <c r="H83" s="1">
        <v>38582</v>
      </c>
      <c r="I83" s="1">
        <v>16875</v>
      </c>
      <c r="J83" s="25">
        <v>38</v>
      </c>
      <c r="K83" s="26">
        <v>0.70199999999999996</v>
      </c>
      <c r="L83" s="2" t="s">
        <v>629</v>
      </c>
      <c r="M83" s="2" t="s">
        <v>145</v>
      </c>
      <c r="N83" s="2" t="s">
        <v>798</v>
      </c>
      <c r="O83" s="24" t="s">
        <v>1826</v>
      </c>
      <c r="P83" s="24">
        <v>241</v>
      </c>
      <c r="Q83" s="24" t="s">
        <v>1591</v>
      </c>
      <c r="R83" s="42"/>
      <c r="S83" s="42"/>
      <c r="T83" s="42"/>
      <c r="U83" s="42"/>
      <c r="V83" s="42"/>
      <c r="W83" s="42"/>
      <c r="X83" s="42"/>
      <c r="Y83" s="42">
        <v>1</v>
      </c>
      <c r="Z83" s="24">
        <v>1</v>
      </c>
      <c r="AA83" s="42"/>
      <c r="AB83" s="42"/>
      <c r="AC83" s="42"/>
      <c r="AD83" s="24">
        <v>1</v>
      </c>
      <c r="AE83" s="42"/>
      <c r="AF83" s="42"/>
      <c r="AG83" s="42"/>
      <c r="AH83" s="42"/>
      <c r="AI83" s="42"/>
      <c r="AJ83" s="42"/>
      <c r="AK83" s="42"/>
      <c r="AL83" s="42"/>
      <c r="AM83" s="24">
        <v>1</v>
      </c>
      <c r="AN83" s="24">
        <v>1</v>
      </c>
      <c r="AO83" s="42">
        <v>1</v>
      </c>
      <c r="AP83" s="42"/>
      <c r="AQ83" s="42"/>
      <c r="AR83" s="42"/>
      <c r="AS83" s="24"/>
      <c r="AT83" s="42"/>
      <c r="AU83" s="42"/>
      <c r="AV83" s="42"/>
      <c r="AW83" s="2"/>
      <c r="AX83" s="2"/>
      <c r="AY83" s="24"/>
      <c r="AZ83" s="24"/>
      <c r="BA83" s="24"/>
      <c r="BB83" s="24"/>
      <c r="BC83" s="24">
        <v>1</v>
      </c>
      <c r="BD83" s="24">
        <v>1</v>
      </c>
      <c r="BE83" s="27"/>
      <c r="BF83" s="3" t="s">
        <v>799</v>
      </c>
      <c r="BG83" s="44" t="s">
        <v>1989</v>
      </c>
    </row>
    <row r="84" spans="1:59" x14ac:dyDescent="0.25">
      <c r="A84" s="9" t="s">
        <v>264</v>
      </c>
      <c r="B84" s="1">
        <v>2347706</v>
      </c>
      <c r="C84" s="37">
        <v>11295</v>
      </c>
      <c r="D84" s="1" t="s">
        <v>481</v>
      </c>
      <c r="E84" s="1" t="s">
        <v>588</v>
      </c>
      <c r="F84" s="1" t="s">
        <v>800</v>
      </c>
      <c r="G84" s="1" t="s">
        <v>801</v>
      </c>
      <c r="H84" s="1">
        <v>3884</v>
      </c>
      <c r="I84" s="1">
        <v>1625</v>
      </c>
      <c r="J84" s="25">
        <v>25.9</v>
      </c>
      <c r="K84" s="26">
        <v>0.46600000000000003</v>
      </c>
      <c r="L84" s="2" t="s">
        <v>802</v>
      </c>
      <c r="M84" s="2" t="s">
        <v>193</v>
      </c>
      <c r="N84" s="2" t="s">
        <v>193</v>
      </c>
      <c r="O84" s="24" t="s">
        <v>1827</v>
      </c>
      <c r="P84" s="24">
        <v>220</v>
      </c>
      <c r="Q84" s="24" t="s">
        <v>1599</v>
      </c>
      <c r="R84" s="42"/>
      <c r="S84" s="42"/>
      <c r="T84" s="42"/>
      <c r="U84" s="42"/>
      <c r="V84" s="42"/>
      <c r="W84" s="42"/>
      <c r="X84" s="42"/>
      <c r="Y84" s="42"/>
      <c r="Z84" s="24">
        <v>1</v>
      </c>
      <c r="AA84" s="42">
        <v>1</v>
      </c>
      <c r="AB84" s="42"/>
      <c r="AC84" s="42"/>
      <c r="AD84" s="24">
        <v>1</v>
      </c>
      <c r="AE84" s="42"/>
      <c r="AF84" s="42"/>
      <c r="AG84" s="42"/>
      <c r="AH84" s="42"/>
      <c r="AI84" s="42"/>
      <c r="AJ84" s="42"/>
      <c r="AK84" s="42"/>
      <c r="AL84" s="42"/>
      <c r="AM84" s="24">
        <v>1</v>
      </c>
      <c r="AN84" s="24">
        <v>1</v>
      </c>
      <c r="AO84" s="42"/>
      <c r="AP84" s="42"/>
      <c r="AQ84" s="42"/>
      <c r="AR84" s="42"/>
      <c r="AS84" s="24"/>
      <c r="AT84" s="42"/>
      <c r="AU84" s="42"/>
      <c r="AV84" s="42"/>
      <c r="AW84" s="2"/>
      <c r="AX84" s="2"/>
      <c r="AY84" s="24"/>
      <c r="AZ84" s="24"/>
      <c r="BA84" s="24"/>
      <c r="BB84" s="24"/>
      <c r="BC84" s="24"/>
      <c r="BD84" s="24">
        <v>2</v>
      </c>
      <c r="BE84" s="27"/>
      <c r="BF84" s="3" t="s">
        <v>803</v>
      </c>
      <c r="BG84" s="44"/>
    </row>
    <row r="85" spans="1:59" x14ac:dyDescent="0.25">
      <c r="A85" s="9" t="s">
        <v>265</v>
      </c>
      <c r="B85" s="1">
        <v>30280811</v>
      </c>
      <c r="C85" s="37">
        <v>238533</v>
      </c>
      <c r="D85" s="1" t="s">
        <v>481</v>
      </c>
      <c r="E85" s="1" t="s">
        <v>588</v>
      </c>
      <c r="F85" s="1" t="s">
        <v>804</v>
      </c>
      <c r="G85" s="1" t="s">
        <v>804</v>
      </c>
      <c r="H85" s="1">
        <v>145387</v>
      </c>
      <c r="I85" s="1">
        <v>65518</v>
      </c>
      <c r="J85" s="25">
        <v>43.5</v>
      </c>
      <c r="K85" s="26">
        <v>0.59599999999999997</v>
      </c>
      <c r="L85" s="2" t="s">
        <v>805</v>
      </c>
      <c r="M85" s="2" t="s">
        <v>93</v>
      </c>
      <c r="N85" s="2" t="s">
        <v>93</v>
      </c>
      <c r="O85" s="24" t="s">
        <v>1828</v>
      </c>
      <c r="P85" s="24">
        <v>233</v>
      </c>
      <c r="Q85" s="24" t="s">
        <v>1596</v>
      </c>
      <c r="R85" s="42"/>
      <c r="S85" s="42"/>
      <c r="T85" s="42"/>
      <c r="U85" s="42"/>
      <c r="V85" s="42"/>
      <c r="W85" s="42"/>
      <c r="X85" s="42"/>
      <c r="Y85" s="42"/>
      <c r="Z85" s="24">
        <v>1</v>
      </c>
      <c r="AA85" s="42">
        <v>1</v>
      </c>
      <c r="AB85" s="42"/>
      <c r="AC85" s="42"/>
      <c r="AD85" s="24">
        <v>1</v>
      </c>
      <c r="AE85" s="42"/>
      <c r="AF85" s="42"/>
      <c r="AG85" s="42"/>
      <c r="AH85" s="42"/>
      <c r="AI85" s="42"/>
      <c r="AJ85" s="42"/>
      <c r="AK85" s="42"/>
      <c r="AL85" s="42"/>
      <c r="AM85" s="24">
        <v>1</v>
      </c>
      <c r="AN85" s="24">
        <v>1</v>
      </c>
      <c r="AO85" s="42"/>
      <c r="AP85" s="42"/>
      <c r="AQ85" s="42"/>
      <c r="AR85" s="42"/>
      <c r="AS85" s="24"/>
      <c r="AT85" s="42"/>
      <c r="AU85" s="42"/>
      <c r="AV85" s="42"/>
      <c r="AW85" s="2"/>
      <c r="AX85" s="2"/>
      <c r="AY85" s="24"/>
      <c r="AZ85" s="24"/>
      <c r="BA85" s="24"/>
      <c r="BB85" s="24">
        <v>1</v>
      </c>
      <c r="BC85" s="24">
        <v>4</v>
      </c>
      <c r="BD85" s="24">
        <v>2</v>
      </c>
      <c r="BE85" s="27"/>
      <c r="BF85" s="3" t="s">
        <v>806</v>
      </c>
      <c r="BG85" s="44"/>
    </row>
    <row r="86" spans="1:59" x14ac:dyDescent="0.25">
      <c r="A86" s="9" t="s">
        <v>266</v>
      </c>
      <c r="B86" s="1">
        <v>3723464</v>
      </c>
      <c r="C86" s="37">
        <v>69700</v>
      </c>
      <c r="D86" s="1" t="s">
        <v>488</v>
      </c>
      <c r="E86" s="1" t="s">
        <v>545</v>
      </c>
      <c r="F86" s="1" t="s">
        <v>807</v>
      </c>
      <c r="G86" s="1" t="s">
        <v>807</v>
      </c>
      <c r="H86" s="1">
        <v>42407</v>
      </c>
      <c r="I86" s="1">
        <v>16209</v>
      </c>
      <c r="J86" s="25">
        <v>37.9</v>
      </c>
      <c r="K86" s="26">
        <v>0.78600000000000003</v>
      </c>
      <c r="L86" s="2" t="s">
        <v>808</v>
      </c>
      <c r="M86" s="2" t="s">
        <v>105</v>
      </c>
      <c r="N86" s="2" t="s">
        <v>809</v>
      </c>
      <c r="O86" s="24" t="s">
        <v>810</v>
      </c>
      <c r="P86" s="24">
        <v>995</v>
      </c>
      <c r="Q86" s="24" t="s">
        <v>1593</v>
      </c>
      <c r="R86" s="42"/>
      <c r="S86" s="42"/>
      <c r="T86" s="42"/>
      <c r="U86" s="42"/>
      <c r="V86" s="42"/>
      <c r="W86" s="42"/>
      <c r="X86" s="42"/>
      <c r="Y86" s="42"/>
      <c r="Z86" s="24">
        <v>1</v>
      </c>
      <c r="AA86" s="42"/>
      <c r="AB86" s="42"/>
      <c r="AC86" s="42">
        <v>1</v>
      </c>
      <c r="AD86" s="24">
        <v>1</v>
      </c>
      <c r="AE86" s="42"/>
      <c r="AF86" s="42"/>
      <c r="AG86" s="42"/>
      <c r="AH86" s="42"/>
      <c r="AI86" s="42"/>
      <c r="AJ86" s="42"/>
      <c r="AK86" s="42"/>
      <c r="AL86" s="42"/>
      <c r="AM86" s="24">
        <v>1</v>
      </c>
      <c r="AN86" s="24">
        <v>1</v>
      </c>
      <c r="AO86" s="42"/>
      <c r="AP86" s="42"/>
      <c r="AQ86" s="42"/>
      <c r="AR86" s="42"/>
      <c r="AS86" s="24"/>
      <c r="AT86" s="42"/>
      <c r="AU86" s="42"/>
      <c r="AV86" s="42"/>
      <c r="AW86" s="2"/>
      <c r="AX86" s="2"/>
      <c r="AY86" s="24"/>
      <c r="AZ86" s="24"/>
      <c r="BA86" s="24">
        <v>1</v>
      </c>
      <c r="BB86" s="24"/>
      <c r="BC86" s="24">
        <v>33</v>
      </c>
      <c r="BD86" s="24">
        <v>3</v>
      </c>
      <c r="BE86" s="27"/>
      <c r="BF86" s="3" t="s">
        <v>811</v>
      </c>
      <c r="BG86" s="44"/>
    </row>
    <row r="87" spans="1:59" x14ac:dyDescent="0.25">
      <c r="A87" s="9" t="s">
        <v>267</v>
      </c>
      <c r="B87" s="1">
        <v>1300</v>
      </c>
      <c r="C87" s="37">
        <v>4092</v>
      </c>
      <c r="D87" s="1" t="s">
        <v>520</v>
      </c>
      <c r="E87" s="1" t="s">
        <v>601</v>
      </c>
      <c r="J87" s="25"/>
      <c r="K87" s="26"/>
      <c r="L87" s="2"/>
      <c r="M87" s="2" t="s">
        <v>812</v>
      </c>
      <c r="N87" s="2"/>
      <c r="O87" s="24" t="s">
        <v>1829</v>
      </c>
      <c r="P87" s="24"/>
      <c r="Q87" s="24" t="s">
        <v>1604</v>
      </c>
      <c r="R87" s="42"/>
      <c r="S87" s="42"/>
      <c r="T87" s="42"/>
      <c r="U87" s="42"/>
      <c r="V87" s="42"/>
      <c r="W87" s="42"/>
      <c r="X87" s="42"/>
      <c r="Y87" s="42"/>
      <c r="Z87" s="24"/>
      <c r="AA87" s="42"/>
      <c r="AB87" s="42"/>
      <c r="AC87" s="42"/>
      <c r="AD87" s="24">
        <v>0</v>
      </c>
      <c r="AE87" s="42"/>
      <c r="AF87" s="42"/>
      <c r="AG87" s="42"/>
      <c r="AH87" s="42"/>
      <c r="AI87" s="42"/>
      <c r="AJ87" s="42"/>
      <c r="AK87" s="42"/>
      <c r="AL87" s="42"/>
      <c r="AM87" s="24"/>
      <c r="AN87" s="24"/>
      <c r="AO87" s="42"/>
      <c r="AP87" s="42"/>
      <c r="AQ87" s="42"/>
      <c r="AR87" s="42"/>
      <c r="AS87" s="24"/>
      <c r="AT87" s="42"/>
      <c r="AU87" s="42"/>
      <c r="AV87" s="42"/>
      <c r="AW87" s="2" t="s">
        <v>365</v>
      </c>
      <c r="AX87" s="2" t="s">
        <v>493</v>
      </c>
      <c r="AY87" s="24">
        <v>1</v>
      </c>
      <c r="AZ87" s="24">
        <v>1</v>
      </c>
      <c r="BA87" s="24"/>
      <c r="BB87" s="24"/>
      <c r="BC87" s="24"/>
      <c r="BD87" s="24"/>
      <c r="BE87" s="27"/>
      <c r="BF87" s="3" t="s">
        <v>813</v>
      </c>
      <c r="BG87" s="44"/>
    </row>
    <row r="88" spans="1:59" x14ac:dyDescent="0.25">
      <c r="A88" s="9" t="s">
        <v>119</v>
      </c>
      <c r="B88" s="1">
        <v>33691</v>
      </c>
      <c r="C88" s="37">
        <v>6.5</v>
      </c>
      <c r="D88" s="1" t="s">
        <v>488</v>
      </c>
      <c r="E88" s="1" t="s">
        <v>489</v>
      </c>
      <c r="F88" s="1" t="s">
        <v>119</v>
      </c>
      <c r="G88" s="1" t="s">
        <v>119</v>
      </c>
      <c r="J88" s="25"/>
      <c r="K88" s="26"/>
      <c r="L88" s="2"/>
      <c r="M88" s="2" t="s">
        <v>119</v>
      </c>
      <c r="N88" s="2"/>
      <c r="O88" s="24" t="s">
        <v>1830</v>
      </c>
      <c r="P88" s="24">
        <v>350</v>
      </c>
      <c r="Q88" s="24" t="s">
        <v>1597</v>
      </c>
      <c r="R88" s="42"/>
      <c r="S88" s="42"/>
      <c r="T88" s="42"/>
      <c r="U88" s="42"/>
      <c r="V88" s="42"/>
      <c r="W88" s="42"/>
      <c r="X88" s="42"/>
      <c r="Y88" s="42"/>
      <c r="Z88" s="24"/>
      <c r="AA88" s="42"/>
      <c r="AB88" s="42"/>
      <c r="AC88" s="42"/>
      <c r="AD88" s="24">
        <v>1</v>
      </c>
      <c r="AE88" s="42"/>
      <c r="AF88" s="42"/>
      <c r="AG88" s="42"/>
      <c r="AH88" s="42"/>
      <c r="AI88" s="42"/>
      <c r="AJ88" s="42"/>
      <c r="AK88" s="42"/>
      <c r="AL88" s="42"/>
      <c r="AM88" s="24"/>
      <c r="AN88" s="24"/>
      <c r="AO88" s="42"/>
      <c r="AP88" s="42"/>
      <c r="AQ88" s="42"/>
      <c r="AR88" s="42"/>
      <c r="AS88" s="24"/>
      <c r="AT88" s="42"/>
      <c r="AU88" s="42"/>
      <c r="AV88" s="42"/>
      <c r="AW88" s="2" t="s">
        <v>365</v>
      </c>
      <c r="AX88" s="2" t="s">
        <v>493</v>
      </c>
      <c r="AY88" s="24">
        <v>1</v>
      </c>
      <c r="AZ88" s="24"/>
      <c r="BA88" s="24"/>
      <c r="BB88" s="24"/>
      <c r="BC88" s="24"/>
      <c r="BD88" s="24"/>
      <c r="BE88" s="27"/>
      <c r="BF88" s="3" t="s">
        <v>814</v>
      </c>
      <c r="BG88" s="44"/>
    </row>
    <row r="89" spans="1:59" x14ac:dyDescent="0.25">
      <c r="A89" s="9" t="s">
        <v>268</v>
      </c>
      <c r="B89" s="1">
        <v>112003</v>
      </c>
      <c r="C89" s="37">
        <v>344</v>
      </c>
      <c r="D89" s="1" t="s">
        <v>520</v>
      </c>
      <c r="E89" s="1" t="s">
        <v>521</v>
      </c>
      <c r="F89" s="1" t="s">
        <v>815</v>
      </c>
      <c r="G89" s="1" t="s">
        <v>815</v>
      </c>
      <c r="H89" s="1">
        <v>1701</v>
      </c>
      <c r="I89" s="1">
        <v>1185</v>
      </c>
      <c r="J89" s="25"/>
      <c r="K89" s="26">
        <v>0.76300000000000001</v>
      </c>
      <c r="L89" s="2"/>
      <c r="M89" s="2" t="s">
        <v>170</v>
      </c>
      <c r="N89" s="2"/>
      <c r="O89" s="24" t="s">
        <v>1831</v>
      </c>
      <c r="P89" s="24">
        <v>1</v>
      </c>
      <c r="Q89" s="24" t="s">
        <v>1592</v>
      </c>
      <c r="R89" s="42"/>
      <c r="S89" s="42"/>
      <c r="T89" s="42"/>
      <c r="U89" s="42"/>
      <c r="V89" s="42"/>
      <c r="W89" s="42">
        <v>1</v>
      </c>
      <c r="X89" s="42"/>
      <c r="Y89" s="42"/>
      <c r="Z89" s="24">
        <v>1</v>
      </c>
      <c r="AA89" s="42">
        <v>1</v>
      </c>
      <c r="AB89" s="42"/>
      <c r="AC89" s="42"/>
      <c r="AD89" s="24">
        <v>1</v>
      </c>
      <c r="AE89" s="42"/>
      <c r="AF89" s="42"/>
      <c r="AG89" s="42"/>
      <c r="AH89" s="42"/>
      <c r="AI89" s="42"/>
      <c r="AJ89" s="42"/>
      <c r="AK89" s="42"/>
      <c r="AL89" s="42">
        <v>1</v>
      </c>
      <c r="AM89" s="24">
        <v>1</v>
      </c>
      <c r="AN89" s="24">
        <v>1</v>
      </c>
      <c r="AO89" s="42"/>
      <c r="AP89" s="42"/>
      <c r="AQ89" s="42"/>
      <c r="AR89" s="42"/>
      <c r="AS89" s="24"/>
      <c r="AT89" s="42"/>
      <c r="AU89" s="42"/>
      <c r="AV89" s="42"/>
      <c r="AW89" s="2"/>
      <c r="AX89" s="2"/>
      <c r="AY89" s="24">
        <v>1</v>
      </c>
      <c r="AZ89" s="24">
        <v>1</v>
      </c>
      <c r="BA89" s="24"/>
      <c r="BB89" s="24"/>
      <c r="BC89" s="24">
        <v>2</v>
      </c>
      <c r="BD89" s="24"/>
      <c r="BE89" s="27"/>
      <c r="BF89" s="3" t="s">
        <v>816</v>
      </c>
      <c r="BG89" s="44" t="s">
        <v>1987</v>
      </c>
    </row>
    <row r="90" spans="1:59" x14ac:dyDescent="0.25">
      <c r="A90" s="9" t="s">
        <v>269</v>
      </c>
      <c r="B90" s="1">
        <v>10724599</v>
      </c>
      <c r="C90" s="37">
        <v>131990</v>
      </c>
      <c r="D90" s="1" t="s">
        <v>488</v>
      </c>
      <c r="E90" s="1" t="s">
        <v>489</v>
      </c>
      <c r="F90" s="1" t="s">
        <v>817</v>
      </c>
      <c r="G90" s="1" t="s">
        <v>817</v>
      </c>
      <c r="H90" s="1">
        <v>311647</v>
      </c>
      <c r="I90" s="1">
        <v>218230</v>
      </c>
      <c r="J90" s="25">
        <v>36</v>
      </c>
      <c r="K90" s="26">
        <v>0.872</v>
      </c>
      <c r="L90" s="2" t="s">
        <v>491</v>
      </c>
      <c r="M90" s="2" t="s">
        <v>47</v>
      </c>
      <c r="N90" s="2" t="s">
        <v>818</v>
      </c>
      <c r="O90" s="24" t="s">
        <v>819</v>
      </c>
      <c r="P90" s="24">
        <v>30</v>
      </c>
      <c r="Q90" s="24" t="s">
        <v>1603</v>
      </c>
      <c r="R90" s="42"/>
      <c r="S90" s="42"/>
      <c r="T90" s="42"/>
      <c r="U90" s="42"/>
      <c r="V90" s="42"/>
      <c r="W90" s="42"/>
      <c r="X90" s="42"/>
      <c r="Y90" s="42"/>
      <c r="Z90" s="24">
        <v>1</v>
      </c>
      <c r="AA90" s="42"/>
      <c r="AB90" s="42"/>
      <c r="AC90" s="42"/>
      <c r="AD90" s="24">
        <v>1</v>
      </c>
      <c r="AE90" s="42"/>
      <c r="AF90" s="42"/>
      <c r="AG90" s="42"/>
      <c r="AH90" s="42"/>
      <c r="AI90" s="42"/>
      <c r="AJ90" s="42"/>
      <c r="AK90" s="42">
        <v>1</v>
      </c>
      <c r="AL90" s="42"/>
      <c r="AM90" s="24">
        <v>1</v>
      </c>
      <c r="AN90" s="24">
        <v>1</v>
      </c>
      <c r="AO90" s="42"/>
      <c r="AP90" s="42">
        <v>1</v>
      </c>
      <c r="AQ90" s="42"/>
      <c r="AR90" s="42"/>
      <c r="AS90" s="24">
        <v>1</v>
      </c>
      <c r="AT90" s="42"/>
      <c r="AU90" s="42"/>
      <c r="AV90" s="42">
        <v>1</v>
      </c>
      <c r="AW90" s="2"/>
      <c r="AX90" s="2"/>
      <c r="AY90" s="24"/>
      <c r="AZ90" s="24"/>
      <c r="BA90" s="24"/>
      <c r="BB90" s="24">
        <v>2</v>
      </c>
      <c r="BC90" s="24">
        <v>116</v>
      </c>
      <c r="BD90" s="24">
        <v>17</v>
      </c>
      <c r="BE90" s="27">
        <v>9</v>
      </c>
      <c r="BF90" s="3" t="s">
        <v>820</v>
      </c>
      <c r="BG90" s="44" t="s">
        <v>2008</v>
      </c>
    </row>
    <row r="91" spans="1:59" x14ac:dyDescent="0.25">
      <c r="A91" s="9" t="s">
        <v>270</v>
      </c>
      <c r="B91" s="1">
        <v>56081</v>
      </c>
      <c r="C91" s="37">
        <v>2166086</v>
      </c>
      <c r="D91" s="1" t="s">
        <v>520</v>
      </c>
      <c r="E91" s="1" t="s">
        <v>653</v>
      </c>
      <c r="F91" s="1" t="s">
        <v>821</v>
      </c>
      <c r="G91" s="1" t="s">
        <v>821</v>
      </c>
      <c r="I91" s="1">
        <v>2441</v>
      </c>
      <c r="J91" s="25"/>
      <c r="K91" s="26"/>
      <c r="L91" s="2"/>
      <c r="M91" s="2" t="s">
        <v>173</v>
      </c>
      <c r="N91" s="2" t="s">
        <v>822</v>
      </c>
      <c r="O91" s="24" t="s">
        <v>1832</v>
      </c>
      <c r="P91" s="24">
        <v>299</v>
      </c>
      <c r="Q91" s="24" t="s">
        <v>1598</v>
      </c>
      <c r="R91" s="42"/>
      <c r="S91" s="42"/>
      <c r="T91" s="42"/>
      <c r="U91" s="42"/>
      <c r="V91" s="42"/>
      <c r="W91" s="42"/>
      <c r="X91" s="42"/>
      <c r="Y91" s="42"/>
      <c r="Z91" s="24"/>
      <c r="AA91" s="42"/>
      <c r="AB91" s="42"/>
      <c r="AC91" s="42"/>
      <c r="AD91" s="24">
        <v>0</v>
      </c>
      <c r="AE91" s="42"/>
      <c r="AF91" s="42"/>
      <c r="AG91" s="42"/>
      <c r="AH91" s="42"/>
      <c r="AI91" s="42"/>
      <c r="AJ91" s="42"/>
      <c r="AK91" s="42"/>
      <c r="AL91" s="42"/>
      <c r="AM91" s="24"/>
      <c r="AN91" s="24"/>
      <c r="AO91" s="42"/>
      <c r="AP91" s="42"/>
      <c r="AQ91" s="42"/>
      <c r="AR91" s="42"/>
      <c r="AS91" s="24"/>
      <c r="AT91" s="42"/>
      <c r="AU91" s="42"/>
      <c r="AV91" s="42"/>
      <c r="AW91" s="2" t="s">
        <v>245</v>
      </c>
      <c r="AX91" s="2" t="s">
        <v>486</v>
      </c>
      <c r="AY91" s="24"/>
      <c r="AZ91" s="24">
        <v>1</v>
      </c>
      <c r="BA91" s="24"/>
      <c r="BB91" s="24"/>
      <c r="BC91" s="24"/>
      <c r="BD91" s="24"/>
      <c r="BE91" s="27"/>
      <c r="BF91" s="3" t="s">
        <v>823</v>
      </c>
      <c r="BG91" s="44"/>
    </row>
    <row r="92" spans="1:59" x14ac:dyDescent="0.25">
      <c r="A92" s="9" t="s">
        <v>271</v>
      </c>
      <c r="B92" s="1">
        <v>403750</v>
      </c>
      <c r="C92" s="37">
        <v>1628</v>
      </c>
      <c r="D92" s="1" t="s">
        <v>520</v>
      </c>
      <c r="E92" s="1" t="s">
        <v>521</v>
      </c>
      <c r="F92" s="1" t="s">
        <v>824</v>
      </c>
      <c r="G92" s="1" t="s">
        <v>825</v>
      </c>
      <c r="J92" s="25"/>
      <c r="K92" s="26"/>
      <c r="L92" s="2"/>
      <c r="M92" s="2" t="s">
        <v>116</v>
      </c>
      <c r="N92" s="2"/>
      <c r="O92" s="24" t="s">
        <v>1833</v>
      </c>
      <c r="P92" s="24">
        <v>590</v>
      </c>
      <c r="Q92" s="24" t="s">
        <v>1601</v>
      </c>
      <c r="R92" s="42"/>
      <c r="S92" s="42"/>
      <c r="T92" s="42"/>
      <c r="U92" s="42"/>
      <c r="V92" s="42"/>
      <c r="W92" s="42"/>
      <c r="X92" s="42"/>
      <c r="Y92" s="42"/>
      <c r="Z92" s="24"/>
      <c r="AA92" s="42"/>
      <c r="AB92" s="42"/>
      <c r="AC92" s="42"/>
      <c r="AD92" s="24">
        <v>0</v>
      </c>
      <c r="AE92" s="42"/>
      <c r="AF92" s="42"/>
      <c r="AG92" s="42"/>
      <c r="AH92" s="42"/>
      <c r="AI92" s="42"/>
      <c r="AJ92" s="42"/>
      <c r="AK92" s="42"/>
      <c r="AL92" s="42"/>
      <c r="AM92" s="24"/>
      <c r="AN92" s="24"/>
      <c r="AO92" s="42"/>
      <c r="AP92" s="42"/>
      <c r="AQ92" s="42"/>
      <c r="AR92" s="42"/>
      <c r="AS92" s="24"/>
      <c r="AT92" s="42"/>
      <c r="AU92" s="42"/>
      <c r="AV92" s="42"/>
      <c r="AW92" s="2" t="s">
        <v>262</v>
      </c>
      <c r="AX92" s="2" t="s">
        <v>826</v>
      </c>
      <c r="AY92" s="24"/>
      <c r="AZ92" s="24">
        <v>1</v>
      </c>
      <c r="BA92" s="24"/>
      <c r="BB92" s="24"/>
      <c r="BC92" s="24"/>
      <c r="BD92" s="24"/>
      <c r="BE92" s="27">
        <v>1</v>
      </c>
      <c r="BF92" s="3" t="s">
        <v>827</v>
      </c>
      <c r="BG92" s="44"/>
    </row>
    <row r="93" spans="1:59" x14ac:dyDescent="0.25">
      <c r="A93" s="9" t="s">
        <v>272</v>
      </c>
      <c r="B93" s="1">
        <v>172400</v>
      </c>
      <c r="C93" s="37">
        <v>549</v>
      </c>
      <c r="D93" s="1" t="s">
        <v>552</v>
      </c>
      <c r="E93" s="1" t="s">
        <v>336</v>
      </c>
      <c r="F93" s="1" t="s">
        <v>828</v>
      </c>
      <c r="G93" s="1" t="s">
        <v>828</v>
      </c>
      <c r="J93" s="25"/>
      <c r="K93" s="26"/>
      <c r="L93" s="2"/>
      <c r="M93" s="2" t="s">
        <v>272</v>
      </c>
      <c r="N93" s="2"/>
      <c r="O93" s="24" t="s">
        <v>1834</v>
      </c>
      <c r="P93" s="24">
        <v>671</v>
      </c>
      <c r="Q93" s="24" t="s">
        <v>1606</v>
      </c>
      <c r="R93" s="42"/>
      <c r="S93" s="42"/>
      <c r="T93" s="42"/>
      <c r="U93" s="42"/>
      <c r="V93" s="42"/>
      <c r="W93" s="42"/>
      <c r="X93" s="42"/>
      <c r="Y93" s="42"/>
      <c r="Z93" s="24">
        <v>1</v>
      </c>
      <c r="AA93" s="42"/>
      <c r="AB93" s="42"/>
      <c r="AC93" s="42"/>
      <c r="AD93" s="24">
        <v>1</v>
      </c>
      <c r="AE93" s="42"/>
      <c r="AF93" s="42"/>
      <c r="AG93" s="42"/>
      <c r="AH93" s="42"/>
      <c r="AI93" s="42"/>
      <c r="AJ93" s="42"/>
      <c r="AK93" s="42"/>
      <c r="AL93" s="42"/>
      <c r="AM93" s="24"/>
      <c r="AN93" s="24"/>
      <c r="AO93" s="42"/>
      <c r="AP93" s="42"/>
      <c r="AQ93" s="42"/>
      <c r="AR93" s="42"/>
      <c r="AS93" s="24"/>
      <c r="AT93" s="42"/>
      <c r="AU93" s="42"/>
      <c r="AV93" s="42"/>
      <c r="AW93" s="2" t="s">
        <v>256</v>
      </c>
      <c r="AX93" s="2" t="s">
        <v>829</v>
      </c>
      <c r="AY93" s="24">
        <v>1</v>
      </c>
      <c r="AZ93" s="24">
        <v>1</v>
      </c>
      <c r="BA93" s="24"/>
      <c r="BB93" s="24"/>
      <c r="BC93" s="24"/>
      <c r="BD93" s="24"/>
      <c r="BE93" s="27"/>
      <c r="BF93" s="3" t="s">
        <v>830</v>
      </c>
      <c r="BG93" s="44"/>
    </row>
    <row r="94" spans="1:59" x14ac:dyDescent="0.25">
      <c r="A94" s="9" t="s">
        <v>126</v>
      </c>
      <c r="B94" s="1">
        <v>16604026</v>
      </c>
      <c r="C94" s="37">
        <v>108889</v>
      </c>
      <c r="D94" s="1" t="s">
        <v>520</v>
      </c>
      <c r="E94" s="1" t="s">
        <v>584</v>
      </c>
      <c r="F94" s="1" t="s">
        <v>831</v>
      </c>
      <c r="G94" s="1" t="s">
        <v>831</v>
      </c>
      <c r="H94" s="1">
        <v>145514</v>
      </c>
      <c r="I94" s="1">
        <v>78461</v>
      </c>
      <c r="J94" s="25">
        <v>48.3</v>
      </c>
      <c r="K94" s="26">
        <v>0.627</v>
      </c>
      <c r="L94" s="2" t="s">
        <v>832</v>
      </c>
      <c r="M94" s="2" t="s">
        <v>126</v>
      </c>
      <c r="N94" s="2" t="s">
        <v>126</v>
      </c>
      <c r="O94" s="24" t="s">
        <v>1835</v>
      </c>
      <c r="P94" s="24">
        <v>502</v>
      </c>
      <c r="Q94" s="24" t="s">
        <v>1605</v>
      </c>
      <c r="R94" s="42"/>
      <c r="S94" s="42"/>
      <c r="T94" s="42"/>
      <c r="U94" s="42"/>
      <c r="V94" s="42"/>
      <c r="W94" s="42"/>
      <c r="X94" s="42"/>
      <c r="Y94" s="42"/>
      <c r="Z94" s="24">
        <v>1</v>
      </c>
      <c r="AA94" s="42"/>
      <c r="AB94" s="42"/>
      <c r="AC94" s="42"/>
      <c r="AD94" s="24">
        <v>1</v>
      </c>
      <c r="AE94" s="42"/>
      <c r="AF94" s="42"/>
      <c r="AG94" s="42"/>
      <c r="AH94" s="42">
        <v>1</v>
      </c>
      <c r="AI94" s="42"/>
      <c r="AJ94" s="42"/>
      <c r="AK94" s="42"/>
      <c r="AL94" s="42">
        <v>1</v>
      </c>
      <c r="AM94" s="24">
        <v>1</v>
      </c>
      <c r="AN94" s="24">
        <v>1</v>
      </c>
      <c r="AO94" s="42"/>
      <c r="AP94" s="42"/>
      <c r="AQ94" s="42"/>
      <c r="AR94" s="42"/>
      <c r="AS94" s="24"/>
      <c r="AT94" s="42"/>
      <c r="AU94" s="42"/>
      <c r="AV94" s="42"/>
      <c r="AW94" s="2"/>
      <c r="AX94" s="2"/>
      <c r="AY94" s="24"/>
      <c r="AZ94" s="24"/>
      <c r="BA94" s="24"/>
      <c r="BB94" s="24">
        <v>2</v>
      </c>
      <c r="BC94" s="24">
        <v>1</v>
      </c>
      <c r="BD94" s="24">
        <v>3</v>
      </c>
      <c r="BE94" s="27">
        <v>3</v>
      </c>
      <c r="BF94" s="3" t="s">
        <v>833</v>
      </c>
      <c r="BG94" s="44" t="s">
        <v>1996</v>
      </c>
    </row>
    <row r="95" spans="1:59" x14ac:dyDescent="0.25">
      <c r="A95" s="9" t="s">
        <v>273</v>
      </c>
      <c r="B95" s="1">
        <v>62792</v>
      </c>
      <c r="C95" s="37">
        <v>78</v>
      </c>
      <c r="D95" s="1" t="s">
        <v>488</v>
      </c>
      <c r="E95" s="1" t="s">
        <v>718</v>
      </c>
      <c r="F95" s="1" t="s">
        <v>834</v>
      </c>
      <c r="J95" s="25"/>
      <c r="K95" s="26"/>
      <c r="L95" s="2"/>
      <c r="M95" s="2" t="s">
        <v>273</v>
      </c>
      <c r="N95" s="2"/>
      <c r="O95" s="24" t="s">
        <v>1836</v>
      </c>
      <c r="P95" s="24"/>
      <c r="Q95" s="24" t="s">
        <v>1595</v>
      </c>
      <c r="R95" s="42"/>
      <c r="S95" s="42"/>
      <c r="T95" s="42"/>
      <c r="U95" s="42"/>
      <c r="V95" s="42"/>
      <c r="W95" s="42"/>
      <c r="X95" s="42"/>
      <c r="Y95" s="42"/>
      <c r="Z95" s="24"/>
      <c r="AA95" s="42"/>
      <c r="AB95" s="42"/>
      <c r="AC95" s="42"/>
      <c r="AD95" s="24">
        <v>0</v>
      </c>
      <c r="AE95" s="42"/>
      <c r="AF95" s="42"/>
      <c r="AG95" s="42"/>
      <c r="AH95" s="42"/>
      <c r="AI95" s="42"/>
      <c r="AJ95" s="42"/>
      <c r="AK95" s="42"/>
      <c r="AL95" s="42"/>
      <c r="AM95" s="24"/>
      <c r="AN95" s="24"/>
      <c r="AO95" s="42"/>
      <c r="AP95" s="42"/>
      <c r="AQ95" s="42"/>
      <c r="AR95" s="42"/>
      <c r="AS95" s="24"/>
      <c r="AT95" s="42"/>
      <c r="AU95" s="42"/>
      <c r="AV95" s="42"/>
      <c r="AW95" s="2" t="s">
        <v>365</v>
      </c>
      <c r="AX95" s="2" t="s">
        <v>835</v>
      </c>
      <c r="AY95" s="24">
        <v>1</v>
      </c>
      <c r="AZ95" s="24"/>
      <c r="BA95" s="24"/>
      <c r="BB95" s="24"/>
      <c r="BC95" s="24"/>
      <c r="BD95" s="24"/>
      <c r="BE95" s="27"/>
      <c r="BF95" s="3" t="s">
        <v>836</v>
      </c>
      <c r="BG95" s="44"/>
    </row>
    <row r="96" spans="1:59" x14ac:dyDescent="0.25">
      <c r="A96" s="9" t="s">
        <v>274</v>
      </c>
      <c r="B96" s="1">
        <v>782766</v>
      </c>
      <c r="C96" s="37">
        <v>214969</v>
      </c>
      <c r="D96" s="1" t="s">
        <v>520</v>
      </c>
      <c r="E96" s="1" t="s">
        <v>601</v>
      </c>
      <c r="F96" s="1" t="s">
        <v>837</v>
      </c>
      <c r="G96" s="1" t="s">
        <v>837</v>
      </c>
      <c r="H96" s="1">
        <v>6657</v>
      </c>
      <c r="I96" s="1">
        <v>3899</v>
      </c>
      <c r="J96" s="25">
        <v>44.5</v>
      </c>
      <c r="K96" s="26">
        <v>0.63600000000000001</v>
      </c>
      <c r="L96" s="2" t="s">
        <v>838</v>
      </c>
      <c r="M96" s="2" t="s">
        <v>144</v>
      </c>
      <c r="N96" s="2" t="s">
        <v>144</v>
      </c>
      <c r="O96" s="24" t="s">
        <v>1837</v>
      </c>
      <c r="P96" s="24">
        <v>592</v>
      </c>
      <c r="Q96" s="24" t="s">
        <v>1608</v>
      </c>
      <c r="R96" s="42"/>
      <c r="S96" s="42"/>
      <c r="T96" s="42"/>
      <c r="U96" s="42"/>
      <c r="V96" s="42"/>
      <c r="W96" s="42">
        <v>1</v>
      </c>
      <c r="X96" s="42"/>
      <c r="Y96" s="42"/>
      <c r="Z96" s="24">
        <v>1</v>
      </c>
      <c r="AA96" s="42">
        <v>1</v>
      </c>
      <c r="AB96" s="42"/>
      <c r="AC96" s="42"/>
      <c r="AD96" s="24">
        <v>1</v>
      </c>
      <c r="AE96" s="42"/>
      <c r="AF96" s="42"/>
      <c r="AG96" s="42"/>
      <c r="AH96" s="42"/>
      <c r="AI96" s="42"/>
      <c r="AJ96" s="42"/>
      <c r="AK96" s="42"/>
      <c r="AL96" s="42">
        <v>1</v>
      </c>
      <c r="AM96" s="24">
        <v>1</v>
      </c>
      <c r="AN96" s="24">
        <v>1</v>
      </c>
      <c r="AO96" s="42"/>
      <c r="AP96" s="42"/>
      <c r="AQ96" s="42"/>
      <c r="AR96" s="42"/>
      <c r="AS96" s="24"/>
      <c r="AT96" s="42"/>
      <c r="AU96" s="42"/>
      <c r="AV96" s="42"/>
      <c r="AW96" s="2"/>
      <c r="AX96" s="2"/>
      <c r="AY96" s="24"/>
      <c r="AZ96" s="24"/>
      <c r="BA96" s="24"/>
      <c r="BB96" s="24"/>
      <c r="BC96" s="24">
        <v>1</v>
      </c>
      <c r="BD96" s="24"/>
      <c r="BE96" s="27"/>
      <c r="BF96" s="3" t="s">
        <v>839</v>
      </c>
      <c r="BG96" s="44" t="s">
        <v>1987</v>
      </c>
    </row>
    <row r="97" spans="1:59" x14ac:dyDescent="0.25">
      <c r="A97" s="9" t="s">
        <v>275</v>
      </c>
      <c r="B97" s="1">
        <v>250109</v>
      </c>
      <c r="C97" s="37">
        <v>90000</v>
      </c>
      <c r="D97" s="1" t="s">
        <v>520</v>
      </c>
      <c r="E97" s="1" t="s">
        <v>601</v>
      </c>
      <c r="F97" s="1" t="s">
        <v>840</v>
      </c>
      <c r="G97" s="1" t="s">
        <v>840</v>
      </c>
      <c r="J97" s="25"/>
      <c r="K97" s="26"/>
      <c r="L97" s="2" t="s">
        <v>491</v>
      </c>
      <c r="M97" s="2" t="s">
        <v>144</v>
      </c>
      <c r="N97" s="2" t="s">
        <v>841</v>
      </c>
      <c r="O97" s="24" t="s">
        <v>1838</v>
      </c>
      <c r="P97" s="24">
        <v>594</v>
      </c>
      <c r="Q97" s="24" t="s">
        <v>1594</v>
      </c>
      <c r="R97" s="42"/>
      <c r="S97" s="42"/>
      <c r="T97" s="42"/>
      <c r="U97" s="42"/>
      <c r="V97" s="42"/>
      <c r="W97" s="42"/>
      <c r="X97" s="42"/>
      <c r="Y97" s="42"/>
      <c r="Z97" s="24"/>
      <c r="AA97" s="42"/>
      <c r="AB97" s="42"/>
      <c r="AC97" s="42"/>
      <c r="AD97" s="24">
        <v>0</v>
      </c>
      <c r="AE97" s="42"/>
      <c r="AF97" s="42"/>
      <c r="AG97" s="42"/>
      <c r="AH97" s="42"/>
      <c r="AI97" s="42"/>
      <c r="AJ97" s="42"/>
      <c r="AK97" s="42"/>
      <c r="AL97" s="42"/>
      <c r="AM97" s="24"/>
      <c r="AN97" s="24"/>
      <c r="AO97" s="42"/>
      <c r="AP97" s="42"/>
      <c r="AQ97" s="42"/>
      <c r="AR97" s="42"/>
      <c r="AS97" s="24"/>
      <c r="AT97" s="42"/>
      <c r="AU97" s="42"/>
      <c r="AV97" s="42"/>
      <c r="AW97" s="2" t="s">
        <v>262</v>
      </c>
      <c r="AX97" s="2" t="s">
        <v>826</v>
      </c>
      <c r="AY97" s="24"/>
      <c r="AZ97" s="24"/>
      <c r="BA97" s="24"/>
      <c r="BB97" s="24"/>
      <c r="BC97" s="24"/>
      <c r="BD97" s="24"/>
      <c r="BE97" s="27"/>
      <c r="BF97" s="3" t="s">
        <v>842</v>
      </c>
      <c r="BG97" s="44"/>
    </row>
    <row r="98" spans="1:59" x14ac:dyDescent="0.25">
      <c r="A98" s="9" t="s">
        <v>276</v>
      </c>
      <c r="B98" s="1">
        <v>12218357</v>
      </c>
      <c r="C98" s="37">
        <v>245857</v>
      </c>
      <c r="D98" s="1" t="s">
        <v>481</v>
      </c>
      <c r="E98" s="1" t="s">
        <v>588</v>
      </c>
      <c r="F98" s="1" t="s">
        <v>843</v>
      </c>
      <c r="G98" s="1" t="s">
        <v>843</v>
      </c>
      <c r="H98" s="1">
        <v>28637</v>
      </c>
      <c r="I98" s="1">
        <v>12099</v>
      </c>
      <c r="J98" s="25">
        <v>33.700000000000003</v>
      </c>
      <c r="K98" s="26">
        <v>0.46600000000000003</v>
      </c>
      <c r="L98" s="2" t="s">
        <v>844</v>
      </c>
      <c r="M98" s="2" t="s">
        <v>113</v>
      </c>
      <c r="N98" s="2" t="s">
        <v>845</v>
      </c>
      <c r="O98" s="24" t="s">
        <v>1840</v>
      </c>
      <c r="P98" s="24">
        <v>224</v>
      </c>
      <c r="Q98" s="24" t="s">
        <v>1600</v>
      </c>
      <c r="R98" s="42"/>
      <c r="S98" s="42"/>
      <c r="T98" s="42"/>
      <c r="U98" s="42"/>
      <c r="V98" s="42"/>
      <c r="W98" s="42"/>
      <c r="X98" s="42"/>
      <c r="Y98" s="42"/>
      <c r="Z98" s="24">
        <v>1</v>
      </c>
      <c r="AA98" s="42"/>
      <c r="AB98" s="42"/>
      <c r="AC98" s="42"/>
      <c r="AD98" s="24">
        <v>1</v>
      </c>
      <c r="AE98" s="42"/>
      <c r="AF98" s="42"/>
      <c r="AG98" s="42"/>
      <c r="AH98" s="42"/>
      <c r="AI98" s="42"/>
      <c r="AJ98" s="42"/>
      <c r="AK98" s="42"/>
      <c r="AL98" s="42"/>
      <c r="AM98" s="24">
        <v>1</v>
      </c>
      <c r="AN98" s="24">
        <v>1</v>
      </c>
      <c r="AO98" s="42"/>
      <c r="AP98" s="42"/>
      <c r="AQ98" s="42"/>
      <c r="AR98" s="42"/>
      <c r="AS98" s="24"/>
      <c r="AT98" s="42"/>
      <c r="AU98" s="42"/>
      <c r="AV98" s="42"/>
      <c r="AW98" s="2"/>
      <c r="AX98" s="2"/>
      <c r="AY98" s="24"/>
      <c r="AZ98" s="24"/>
      <c r="BA98" s="24"/>
      <c r="BB98" s="24"/>
      <c r="BC98" s="24"/>
      <c r="BD98" s="24">
        <v>1</v>
      </c>
      <c r="BE98" s="27"/>
      <c r="BF98" s="3" t="s">
        <v>846</v>
      </c>
      <c r="BG98" s="44"/>
    </row>
    <row r="99" spans="1:59" x14ac:dyDescent="0.25">
      <c r="A99" s="9" t="s">
        <v>277</v>
      </c>
      <c r="B99" s="1">
        <v>1604528</v>
      </c>
      <c r="C99" s="37">
        <v>36125</v>
      </c>
      <c r="D99" s="1" t="s">
        <v>481</v>
      </c>
      <c r="E99" s="1" t="s">
        <v>588</v>
      </c>
      <c r="F99" s="1" t="s">
        <v>847</v>
      </c>
      <c r="G99" s="1" t="s">
        <v>847</v>
      </c>
      <c r="H99" s="1">
        <v>3385</v>
      </c>
      <c r="I99" s="1">
        <v>1429</v>
      </c>
      <c r="J99" s="25">
        <v>35.5</v>
      </c>
      <c r="K99" s="26">
        <v>0.46100000000000002</v>
      </c>
      <c r="L99" s="2" t="s">
        <v>629</v>
      </c>
      <c r="M99" s="2" t="s">
        <v>147</v>
      </c>
      <c r="N99" s="2" t="s">
        <v>277</v>
      </c>
      <c r="O99" s="24" t="s">
        <v>1839</v>
      </c>
      <c r="P99" s="24">
        <v>245</v>
      </c>
      <c r="Q99" s="24" t="s">
        <v>1607</v>
      </c>
      <c r="R99" s="42"/>
      <c r="S99" s="42"/>
      <c r="T99" s="42"/>
      <c r="U99" s="42"/>
      <c r="V99" s="42"/>
      <c r="W99" s="42"/>
      <c r="X99" s="42"/>
      <c r="Y99" s="42"/>
      <c r="Z99" s="24">
        <v>1</v>
      </c>
      <c r="AA99" s="42"/>
      <c r="AB99" s="42"/>
      <c r="AC99" s="42"/>
      <c r="AD99" s="24">
        <v>1</v>
      </c>
      <c r="AE99" s="42"/>
      <c r="AF99" s="42"/>
      <c r="AG99" s="42"/>
      <c r="AH99" s="42"/>
      <c r="AI99" s="42"/>
      <c r="AJ99" s="42"/>
      <c r="AK99" s="42"/>
      <c r="AL99" s="42"/>
      <c r="AM99" s="24">
        <v>1</v>
      </c>
      <c r="AN99" s="24">
        <v>1</v>
      </c>
      <c r="AO99" s="42"/>
      <c r="AP99" s="42"/>
      <c r="AQ99" s="42"/>
      <c r="AR99" s="42"/>
      <c r="AS99" s="24"/>
      <c r="AT99" s="42"/>
      <c r="AU99" s="42"/>
      <c r="AV99" s="42"/>
      <c r="AW99" s="2"/>
      <c r="AX99" s="2"/>
      <c r="AY99" s="24"/>
      <c r="AZ99" s="24"/>
      <c r="BA99" s="24"/>
      <c r="BB99" s="24"/>
      <c r="BC99" s="24"/>
      <c r="BD99" s="24"/>
      <c r="BE99" s="27"/>
      <c r="BF99" s="3" t="s">
        <v>848</v>
      </c>
      <c r="BG99" s="44"/>
    </row>
    <row r="100" spans="1:59" x14ac:dyDescent="0.25">
      <c r="A100" s="9" t="s">
        <v>278</v>
      </c>
      <c r="B100" s="1">
        <v>1358276</v>
      </c>
      <c r="C100" s="37">
        <v>28051</v>
      </c>
      <c r="D100" s="1" t="s">
        <v>481</v>
      </c>
      <c r="E100" s="1" t="s">
        <v>631</v>
      </c>
      <c r="F100" s="1" t="s">
        <v>849</v>
      </c>
      <c r="G100" s="1" t="s">
        <v>850</v>
      </c>
      <c r="H100" s="1">
        <v>28410</v>
      </c>
      <c r="I100" s="1">
        <v>13734</v>
      </c>
      <c r="J100" s="25"/>
      <c r="K100" s="26">
        <v>0.58799999999999997</v>
      </c>
      <c r="L100" s="2" t="s">
        <v>629</v>
      </c>
      <c r="M100" s="2" t="s">
        <v>158</v>
      </c>
      <c r="N100" s="2" t="s">
        <v>278</v>
      </c>
      <c r="O100" s="24" t="s">
        <v>1841</v>
      </c>
      <c r="P100" s="24">
        <v>240</v>
      </c>
      <c r="Q100" s="24" t="s">
        <v>1602</v>
      </c>
      <c r="R100" s="42"/>
      <c r="S100" s="42"/>
      <c r="T100" s="42"/>
      <c r="U100" s="42"/>
      <c r="V100" s="42"/>
      <c r="W100" s="42"/>
      <c r="X100" s="42"/>
      <c r="Y100" s="42">
        <v>1</v>
      </c>
      <c r="Z100" s="24">
        <v>1</v>
      </c>
      <c r="AA100" s="42"/>
      <c r="AB100" s="42"/>
      <c r="AC100" s="42"/>
      <c r="AD100" s="24">
        <v>1</v>
      </c>
      <c r="AE100" s="42"/>
      <c r="AF100" s="42"/>
      <c r="AG100" s="42"/>
      <c r="AH100" s="42"/>
      <c r="AI100" s="42"/>
      <c r="AJ100" s="42"/>
      <c r="AK100" s="42"/>
      <c r="AL100" s="42"/>
      <c r="AM100" s="24">
        <v>1</v>
      </c>
      <c r="AN100" s="24">
        <v>1</v>
      </c>
      <c r="AO100" s="42"/>
      <c r="AP100" s="42"/>
      <c r="AQ100" s="42"/>
      <c r="AR100" s="42"/>
      <c r="AS100" s="24"/>
      <c r="AT100" s="42"/>
      <c r="AU100" s="42"/>
      <c r="AV100" s="42"/>
      <c r="AW100" s="2"/>
      <c r="AX100" s="2"/>
      <c r="AY100" s="24"/>
      <c r="AZ100" s="24"/>
      <c r="BA100" s="24"/>
      <c r="BB100" s="24"/>
      <c r="BC100" s="24"/>
      <c r="BD100" s="24"/>
      <c r="BE100" s="27"/>
      <c r="BF100" s="3" t="s">
        <v>851</v>
      </c>
      <c r="BG100" s="44" t="s">
        <v>1989</v>
      </c>
    </row>
    <row r="101" spans="1:59" x14ac:dyDescent="0.25">
      <c r="A101" s="9" t="s">
        <v>149</v>
      </c>
      <c r="B101" s="1">
        <v>11577779</v>
      </c>
      <c r="C101" s="37">
        <v>27750</v>
      </c>
      <c r="D101" s="1" t="s">
        <v>520</v>
      </c>
      <c r="E101" s="1" t="s">
        <v>521</v>
      </c>
      <c r="F101" s="1" t="s">
        <v>852</v>
      </c>
      <c r="G101" s="1" t="s">
        <v>852</v>
      </c>
      <c r="H101" s="1">
        <v>20794</v>
      </c>
      <c r="I101" s="1">
        <v>9658</v>
      </c>
      <c r="J101" s="25">
        <v>41.1</v>
      </c>
      <c r="K101" s="26">
        <v>0.503</v>
      </c>
      <c r="L101" s="2" t="s">
        <v>853</v>
      </c>
      <c r="M101" s="2" t="s">
        <v>149</v>
      </c>
      <c r="N101" s="2" t="s">
        <v>149</v>
      </c>
      <c r="O101" s="24" t="s">
        <v>854</v>
      </c>
      <c r="P101" s="24">
        <v>509</v>
      </c>
      <c r="Q101" s="24" t="s">
        <v>1613</v>
      </c>
      <c r="R101" s="42"/>
      <c r="S101" s="42"/>
      <c r="T101" s="42"/>
      <c r="U101" s="42"/>
      <c r="V101" s="42"/>
      <c r="W101" s="42">
        <v>1</v>
      </c>
      <c r="X101" s="42"/>
      <c r="Y101" s="42"/>
      <c r="Z101" s="24">
        <v>1</v>
      </c>
      <c r="AA101" s="42"/>
      <c r="AB101" s="42"/>
      <c r="AC101" s="42"/>
      <c r="AD101" s="24">
        <v>1</v>
      </c>
      <c r="AE101" s="42"/>
      <c r="AF101" s="42"/>
      <c r="AG101" s="42"/>
      <c r="AH101" s="42"/>
      <c r="AI101" s="42"/>
      <c r="AJ101" s="42"/>
      <c r="AK101" s="42"/>
      <c r="AL101" s="42">
        <v>1</v>
      </c>
      <c r="AM101" s="24">
        <v>1</v>
      </c>
      <c r="AN101" s="24">
        <v>1</v>
      </c>
      <c r="AO101" s="42"/>
      <c r="AP101" s="42"/>
      <c r="AQ101" s="42"/>
      <c r="AR101" s="42"/>
      <c r="AS101" s="24"/>
      <c r="AT101" s="42"/>
      <c r="AU101" s="42"/>
      <c r="AV101" s="42"/>
      <c r="AW101" s="2"/>
      <c r="AX101" s="2"/>
      <c r="AY101" s="24"/>
      <c r="AZ101" s="24">
        <v>1</v>
      </c>
      <c r="BA101" s="24"/>
      <c r="BB101" s="24"/>
      <c r="BC101" s="24">
        <v>2</v>
      </c>
      <c r="BD101" s="24">
        <v>1</v>
      </c>
      <c r="BE101" s="27"/>
      <c r="BF101" s="3" t="s">
        <v>855</v>
      </c>
      <c r="BG101" s="44" t="s">
        <v>1987</v>
      </c>
    </row>
    <row r="102" spans="1:59" x14ac:dyDescent="0.25">
      <c r="A102" s="9" t="s">
        <v>94</v>
      </c>
      <c r="B102" s="1">
        <v>9158345</v>
      </c>
      <c r="C102" s="37">
        <v>112088</v>
      </c>
      <c r="D102" s="1" t="s">
        <v>520</v>
      </c>
      <c r="E102" s="1" t="s">
        <v>584</v>
      </c>
      <c r="F102" s="1" t="s">
        <v>859</v>
      </c>
      <c r="G102" s="1" t="s">
        <v>859</v>
      </c>
      <c r="H102" s="1">
        <v>48882</v>
      </c>
      <c r="I102" s="1">
        <v>23803</v>
      </c>
      <c r="J102" s="25">
        <v>50.5</v>
      </c>
      <c r="K102" s="26">
        <v>0.60599999999999998</v>
      </c>
      <c r="L102" s="2" t="s">
        <v>860</v>
      </c>
      <c r="M102" s="2" t="s">
        <v>94</v>
      </c>
      <c r="N102" s="2" t="s">
        <v>94</v>
      </c>
      <c r="O102" s="24" t="s">
        <v>1843</v>
      </c>
      <c r="P102" s="24">
        <v>504</v>
      </c>
      <c r="Q102" s="24" t="s">
        <v>1611</v>
      </c>
      <c r="R102" s="42"/>
      <c r="S102" s="42"/>
      <c r="T102" s="42"/>
      <c r="U102" s="42"/>
      <c r="V102" s="42"/>
      <c r="W102" s="42"/>
      <c r="X102" s="42"/>
      <c r="Y102" s="42"/>
      <c r="Z102" s="24">
        <v>1</v>
      </c>
      <c r="AA102" s="42"/>
      <c r="AB102" s="42"/>
      <c r="AC102" s="42"/>
      <c r="AD102" s="24">
        <v>1</v>
      </c>
      <c r="AE102" s="42"/>
      <c r="AF102" s="42"/>
      <c r="AG102" s="42"/>
      <c r="AH102" s="42">
        <v>1</v>
      </c>
      <c r="AI102" s="42"/>
      <c r="AJ102" s="42"/>
      <c r="AK102" s="42"/>
      <c r="AL102" s="42">
        <v>1</v>
      </c>
      <c r="AM102" s="24">
        <v>1</v>
      </c>
      <c r="AN102" s="24">
        <v>1</v>
      </c>
      <c r="AO102" s="42"/>
      <c r="AP102" s="42"/>
      <c r="AQ102" s="42"/>
      <c r="AR102" s="42"/>
      <c r="AS102" s="24"/>
      <c r="AT102" s="42"/>
      <c r="AU102" s="42"/>
      <c r="AV102" s="42"/>
      <c r="AW102" s="2"/>
      <c r="AX102" s="2"/>
      <c r="AY102" s="24"/>
      <c r="AZ102" s="24"/>
      <c r="BA102" s="24"/>
      <c r="BB102" s="24"/>
      <c r="BC102" s="24"/>
      <c r="BD102" s="24">
        <v>2</v>
      </c>
      <c r="BE102" s="27">
        <v>1</v>
      </c>
      <c r="BF102" s="3" t="s">
        <v>861</v>
      </c>
      <c r="BG102" s="44" t="s">
        <v>1996</v>
      </c>
    </row>
    <row r="103" spans="1:59" x14ac:dyDescent="0.25">
      <c r="A103" s="9" t="s">
        <v>63</v>
      </c>
      <c r="B103" s="1">
        <v>7500700</v>
      </c>
      <c r="C103" s="37">
        <v>1099</v>
      </c>
      <c r="D103" s="1" t="s">
        <v>495</v>
      </c>
      <c r="E103" s="1" t="s">
        <v>677</v>
      </c>
      <c r="F103" s="1" t="s">
        <v>63</v>
      </c>
      <c r="H103" s="1">
        <v>482101</v>
      </c>
      <c r="I103" s="1">
        <v>362721</v>
      </c>
      <c r="J103" s="25">
        <v>43.4</v>
      </c>
      <c r="K103" s="26">
        <v>0.93899999999999995</v>
      </c>
      <c r="L103" s="2"/>
      <c r="M103" s="2" t="s">
        <v>63</v>
      </c>
      <c r="N103" s="2"/>
      <c r="O103" s="24" t="s">
        <v>1844</v>
      </c>
      <c r="P103" s="24">
        <v>852</v>
      </c>
      <c r="Q103" s="24" t="s">
        <v>1609</v>
      </c>
      <c r="R103" s="42">
        <v>1</v>
      </c>
      <c r="S103" s="42"/>
      <c r="T103" s="42"/>
      <c r="U103" s="42"/>
      <c r="V103" s="42"/>
      <c r="W103" s="42"/>
      <c r="X103" s="42"/>
      <c r="Y103" s="42"/>
      <c r="Z103" s="24"/>
      <c r="AA103" s="42"/>
      <c r="AB103" s="42"/>
      <c r="AC103" s="42"/>
      <c r="AD103" s="24">
        <v>1</v>
      </c>
      <c r="AE103" s="42"/>
      <c r="AF103" s="42"/>
      <c r="AG103" s="42"/>
      <c r="AH103" s="42"/>
      <c r="AI103" s="42"/>
      <c r="AJ103" s="42"/>
      <c r="AK103" s="42"/>
      <c r="AL103" s="42"/>
      <c r="AM103" s="24">
        <v>1</v>
      </c>
      <c r="AN103" s="24"/>
      <c r="AO103" s="42"/>
      <c r="AP103" s="42"/>
      <c r="AQ103" s="42"/>
      <c r="AR103" s="42"/>
      <c r="AS103" s="24"/>
      <c r="AT103" s="42"/>
      <c r="AU103" s="42"/>
      <c r="AV103" s="42"/>
      <c r="AW103" s="2" t="s">
        <v>5</v>
      </c>
      <c r="AX103" s="2" t="s">
        <v>862</v>
      </c>
      <c r="AY103" s="24"/>
      <c r="AZ103" s="24"/>
      <c r="BA103" s="24"/>
      <c r="BB103" s="24">
        <v>2</v>
      </c>
      <c r="BC103" s="24">
        <v>3</v>
      </c>
      <c r="BD103" s="24"/>
      <c r="BE103" s="27"/>
      <c r="BF103" s="3" t="s">
        <v>863</v>
      </c>
      <c r="BG103" s="44"/>
    </row>
    <row r="104" spans="1:59" x14ac:dyDescent="0.25">
      <c r="A104" s="9" t="s">
        <v>280</v>
      </c>
      <c r="B104" s="1">
        <v>9772756</v>
      </c>
      <c r="C104" s="37">
        <v>93032</v>
      </c>
      <c r="D104" s="1" t="s">
        <v>488</v>
      </c>
      <c r="E104" s="1" t="s">
        <v>511</v>
      </c>
      <c r="F104" s="1" t="s">
        <v>864</v>
      </c>
      <c r="G104" s="1" t="s">
        <v>864</v>
      </c>
      <c r="H104" s="1">
        <v>306787</v>
      </c>
      <c r="I104" s="1">
        <v>161182</v>
      </c>
      <c r="J104" s="25">
        <v>30.4</v>
      </c>
      <c r="K104" s="26">
        <v>0.84499999999999997</v>
      </c>
      <c r="L104" s="2" t="s">
        <v>865</v>
      </c>
      <c r="M104" s="2" t="s">
        <v>65</v>
      </c>
      <c r="N104" s="2" t="s">
        <v>866</v>
      </c>
      <c r="O104" s="24" t="s">
        <v>867</v>
      </c>
      <c r="P104" s="24">
        <v>36</v>
      </c>
      <c r="Q104" s="24" t="s">
        <v>1614</v>
      </c>
      <c r="R104" s="42"/>
      <c r="S104" s="42"/>
      <c r="T104" s="42"/>
      <c r="U104" s="42"/>
      <c r="V104" s="42"/>
      <c r="W104" s="42"/>
      <c r="X104" s="42"/>
      <c r="Y104" s="42"/>
      <c r="Z104" s="24">
        <v>1</v>
      </c>
      <c r="AA104" s="42"/>
      <c r="AB104" s="42"/>
      <c r="AC104" s="42"/>
      <c r="AD104" s="24">
        <v>1</v>
      </c>
      <c r="AE104" s="42"/>
      <c r="AF104" s="42"/>
      <c r="AG104" s="42"/>
      <c r="AH104" s="42"/>
      <c r="AI104" s="42"/>
      <c r="AJ104" s="42"/>
      <c r="AK104" s="42">
        <v>1</v>
      </c>
      <c r="AL104" s="42"/>
      <c r="AM104" s="24">
        <v>1</v>
      </c>
      <c r="AN104" s="24">
        <v>1</v>
      </c>
      <c r="AO104" s="42"/>
      <c r="AP104" s="42">
        <v>1</v>
      </c>
      <c r="AQ104" s="42"/>
      <c r="AR104" s="42"/>
      <c r="AS104" s="24">
        <v>1</v>
      </c>
      <c r="AT104" s="42"/>
      <c r="AU104" s="42"/>
      <c r="AV104" s="42"/>
      <c r="AW104" s="2"/>
      <c r="AX104" s="2"/>
      <c r="AY104" s="24"/>
      <c r="AZ104" s="24"/>
      <c r="BA104" s="24"/>
      <c r="BB104" s="24">
        <v>12</v>
      </c>
      <c r="BC104" s="24">
        <v>491</v>
      </c>
      <c r="BD104" s="24">
        <v>8</v>
      </c>
      <c r="BE104" s="27">
        <v>4</v>
      </c>
      <c r="BF104" s="3" t="s">
        <v>868</v>
      </c>
      <c r="BG104" s="44" t="s">
        <v>2008</v>
      </c>
    </row>
    <row r="105" spans="1:59" x14ac:dyDescent="0.25">
      <c r="A105" s="9" t="s">
        <v>281</v>
      </c>
      <c r="B105" s="1">
        <v>29825968</v>
      </c>
      <c r="C105" s="37">
        <v>527968</v>
      </c>
      <c r="D105" s="1" t="s">
        <v>495</v>
      </c>
      <c r="E105" s="1" t="s">
        <v>531</v>
      </c>
      <c r="F105" s="1" t="s">
        <v>869</v>
      </c>
      <c r="G105" s="1" t="s">
        <v>869</v>
      </c>
      <c r="H105" s="1">
        <v>39267</v>
      </c>
      <c r="I105" s="1">
        <v>27591</v>
      </c>
      <c r="J105" s="25">
        <v>37.700000000000003</v>
      </c>
      <c r="K105" s="26">
        <v>0.46300000000000002</v>
      </c>
      <c r="L105" s="2" t="s">
        <v>870</v>
      </c>
      <c r="M105" s="2" t="s">
        <v>454</v>
      </c>
      <c r="N105" s="2" t="s">
        <v>871</v>
      </c>
      <c r="O105" s="24" t="s">
        <v>1845</v>
      </c>
      <c r="P105" s="24">
        <v>967</v>
      </c>
      <c r="Q105" s="24" t="s">
        <v>1760</v>
      </c>
      <c r="R105" s="42"/>
      <c r="S105" s="42"/>
      <c r="T105" s="42"/>
      <c r="U105" s="42"/>
      <c r="V105" s="42"/>
      <c r="W105" s="42"/>
      <c r="X105" s="42"/>
      <c r="Y105" s="42"/>
      <c r="Z105" s="24">
        <v>1</v>
      </c>
      <c r="AA105" s="42"/>
      <c r="AB105" s="42"/>
      <c r="AC105" s="42"/>
      <c r="AD105" s="24">
        <v>1</v>
      </c>
      <c r="AE105" s="42"/>
      <c r="AF105" s="42"/>
      <c r="AG105" s="42"/>
      <c r="AH105" s="42"/>
      <c r="AI105" s="42"/>
      <c r="AJ105" s="42"/>
      <c r="AK105" s="42"/>
      <c r="AL105" s="42"/>
      <c r="AM105" s="24">
        <v>1</v>
      </c>
      <c r="AN105" s="24">
        <v>1</v>
      </c>
      <c r="AO105" s="42"/>
      <c r="AP105" s="42"/>
      <c r="AQ105" s="42"/>
      <c r="AR105" s="42"/>
      <c r="AS105" s="24"/>
      <c r="AT105" s="42"/>
      <c r="AU105" s="42"/>
      <c r="AV105" s="42"/>
      <c r="AW105" s="2"/>
      <c r="AX105" s="2"/>
      <c r="AY105" s="24"/>
      <c r="AZ105" s="24"/>
      <c r="BA105" s="24"/>
      <c r="BB105" s="24">
        <v>1</v>
      </c>
      <c r="BC105" s="24"/>
      <c r="BD105" s="24">
        <v>4</v>
      </c>
      <c r="BE105" s="27">
        <v>2</v>
      </c>
      <c r="BF105" s="3" t="s">
        <v>745</v>
      </c>
      <c r="BG105" s="44"/>
    </row>
    <row r="106" spans="1:59" x14ac:dyDescent="0.25">
      <c r="A106" s="9" t="s">
        <v>282</v>
      </c>
      <c r="B106" s="1">
        <v>0</v>
      </c>
      <c r="C106" s="37">
        <v>49</v>
      </c>
      <c r="D106" s="1" t="s">
        <v>520</v>
      </c>
      <c r="E106" s="1" t="s">
        <v>601</v>
      </c>
      <c r="J106" s="25"/>
      <c r="K106" s="26"/>
      <c r="L106" s="2"/>
      <c r="M106" s="2" t="s">
        <v>872</v>
      </c>
      <c r="N106" s="2"/>
      <c r="O106" s="24" t="s">
        <v>1789</v>
      </c>
      <c r="P106" s="24"/>
      <c r="Q106" s="24" t="s">
        <v>1548</v>
      </c>
      <c r="R106" s="42"/>
      <c r="S106" s="42"/>
      <c r="T106" s="42"/>
      <c r="U106" s="42"/>
      <c r="V106" s="42"/>
      <c r="W106" s="42"/>
      <c r="X106" s="42"/>
      <c r="Y106" s="42"/>
      <c r="Z106" s="24"/>
      <c r="AA106" s="42"/>
      <c r="AB106" s="42"/>
      <c r="AC106" s="42"/>
      <c r="AD106" s="24">
        <v>0</v>
      </c>
      <c r="AE106" s="42"/>
      <c r="AF106" s="42"/>
      <c r="AG106" s="42"/>
      <c r="AH106" s="42"/>
      <c r="AI106" s="42"/>
      <c r="AJ106" s="42"/>
      <c r="AK106" s="42"/>
      <c r="AL106" s="42"/>
      <c r="AM106" s="24"/>
      <c r="AN106" s="24"/>
      <c r="AO106" s="42"/>
      <c r="AP106" s="42"/>
      <c r="AQ106" s="42"/>
      <c r="AR106" s="42"/>
      <c r="AS106" s="24"/>
      <c r="AT106" s="42"/>
      <c r="AU106" s="42"/>
      <c r="AV106" s="42"/>
      <c r="AW106" s="2" t="s">
        <v>348</v>
      </c>
      <c r="AX106" s="2" t="s">
        <v>873</v>
      </c>
      <c r="AY106" s="24">
        <v>1</v>
      </c>
      <c r="AZ106" s="24">
        <v>1</v>
      </c>
      <c r="BA106" s="24"/>
      <c r="BB106" s="24"/>
      <c r="BC106" s="24"/>
      <c r="BD106" s="24"/>
      <c r="BE106" s="27"/>
      <c r="BF106" s="3" t="s">
        <v>874</v>
      </c>
      <c r="BG106" s="44"/>
    </row>
    <row r="107" spans="1:59" x14ac:dyDescent="0.25">
      <c r="A107" s="9" t="s">
        <v>283</v>
      </c>
      <c r="B107" s="1">
        <v>262456</v>
      </c>
      <c r="C107" s="37">
        <v>801</v>
      </c>
      <c r="D107" s="1" t="s">
        <v>481</v>
      </c>
      <c r="E107" s="1" t="s">
        <v>482</v>
      </c>
      <c r="F107" s="1" t="s">
        <v>875</v>
      </c>
      <c r="J107" s="25"/>
      <c r="K107" s="26"/>
      <c r="L107" s="2"/>
      <c r="M107" s="2" t="s">
        <v>876</v>
      </c>
      <c r="N107" s="2"/>
      <c r="O107" s="24"/>
      <c r="P107" s="24"/>
      <c r="Q107" s="24"/>
      <c r="R107" s="42"/>
      <c r="S107" s="42"/>
      <c r="T107" s="42"/>
      <c r="U107" s="42"/>
      <c r="V107" s="42"/>
      <c r="W107" s="42"/>
      <c r="X107" s="42"/>
      <c r="Y107" s="42"/>
      <c r="Z107" s="24"/>
      <c r="AA107" s="42"/>
      <c r="AB107" s="42"/>
      <c r="AC107" s="42"/>
      <c r="AD107" s="24">
        <v>0</v>
      </c>
      <c r="AE107" s="42"/>
      <c r="AF107" s="42"/>
      <c r="AG107" s="42"/>
      <c r="AH107" s="42"/>
      <c r="AI107" s="42"/>
      <c r="AJ107" s="42"/>
      <c r="AK107" s="42"/>
      <c r="AL107" s="42"/>
      <c r="AM107" s="24"/>
      <c r="AN107" s="24"/>
      <c r="AO107" s="42"/>
      <c r="AP107" s="42"/>
      <c r="AQ107" s="42"/>
      <c r="AR107" s="42"/>
      <c r="AS107" s="24"/>
      <c r="AT107" s="42"/>
      <c r="AU107" s="42"/>
      <c r="AV107" s="42"/>
      <c r="AW107" s="2" t="s">
        <v>485</v>
      </c>
      <c r="AX107" s="2" t="s">
        <v>660</v>
      </c>
      <c r="AY107" s="24"/>
      <c r="AZ107" s="24">
        <v>1</v>
      </c>
      <c r="BA107" s="24"/>
      <c r="BB107" s="24"/>
      <c r="BC107" s="24"/>
      <c r="BD107" s="24"/>
      <c r="BE107" s="27">
        <v>1</v>
      </c>
      <c r="BF107" s="3" t="s">
        <v>877</v>
      </c>
      <c r="BG107" s="44"/>
    </row>
    <row r="108" spans="1:59" x14ac:dyDescent="0.25">
      <c r="A108" s="9" t="s">
        <v>284</v>
      </c>
      <c r="B108" s="1">
        <v>0</v>
      </c>
      <c r="C108" s="37">
        <v>7</v>
      </c>
      <c r="D108" s="1" t="s">
        <v>552</v>
      </c>
      <c r="E108" s="1" t="s">
        <v>878</v>
      </c>
      <c r="J108" s="25"/>
      <c r="K108" s="26"/>
      <c r="L108" s="2"/>
      <c r="M108" s="2" t="s">
        <v>879</v>
      </c>
      <c r="N108" s="2"/>
      <c r="O108" s="24"/>
      <c r="P108" s="24"/>
      <c r="Q108" s="24"/>
      <c r="R108" s="42"/>
      <c r="S108" s="42"/>
      <c r="T108" s="42"/>
      <c r="U108" s="42"/>
      <c r="V108" s="42"/>
      <c r="W108" s="42"/>
      <c r="X108" s="42"/>
      <c r="Y108" s="42"/>
      <c r="Z108" s="24"/>
      <c r="AA108" s="42"/>
      <c r="AB108" s="42"/>
      <c r="AC108" s="42"/>
      <c r="AD108" s="24">
        <v>0</v>
      </c>
      <c r="AE108" s="42"/>
      <c r="AF108" s="42"/>
      <c r="AG108" s="42"/>
      <c r="AH108" s="42"/>
      <c r="AI108" s="42"/>
      <c r="AJ108" s="42"/>
      <c r="AK108" s="42"/>
      <c r="AL108" s="42"/>
      <c r="AM108" s="24"/>
      <c r="AN108" s="24"/>
      <c r="AO108" s="42"/>
      <c r="AP108" s="42"/>
      <c r="AQ108" s="42"/>
      <c r="AR108" s="42"/>
      <c r="AS108" s="24"/>
      <c r="AT108" s="42"/>
      <c r="AU108" s="42"/>
      <c r="AV108" s="42"/>
      <c r="AW108" s="2" t="s">
        <v>262</v>
      </c>
      <c r="AX108" s="2" t="s">
        <v>880</v>
      </c>
      <c r="AY108" s="24">
        <v>1</v>
      </c>
      <c r="AZ108" s="24">
        <v>1</v>
      </c>
      <c r="BA108" s="24"/>
      <c r="BB108" s="24"/>
      <c r="BC108" s="24"/>
      <c r="BD108" s="24"/>
      <c r="BE108" s="27"/>
      <c r="BF108" s="3" t="s">
        <v>881</v>
      </c>
      <c r="BG108" s="44"/>
    </row>
    <row r="109" spans="1:59" x14ac:dyDescent="0.25">
      <c r="A109" s="9" t="s">
        <v>285</v>
      </c>
      <c r="B109" s="1">
        <v>83314</v>
      </c>
      <c r="C109" s="37">
        <v>572</v>
      </c>
      <c r="D109" s="1" t="s">
        <v>488</v>
      </c>
      <c r="E109" s="1" t="s">
        <v>718</v>
      </c>
      <c r="F109" s="1" t="s">
        <v>882</v>
      </c>
      <c r="J109" s="25"/>
      <c r="K109" s="26"/>
      <c r="L109" s="2"/>
      <c r="M109" s="2" t="s">
        <v>114</v>
      </c>
      <c r="N109" s="2"/>
      <c r="O109" s="24" t="s">
        <v>1869</v>
      </c>
      <c r="P109" s="24"/>
      <c r="Q109" s="24" t="s">
        <v>1618</v>
      </c>
      <c r="R109" s="42"/>
      <c r="S109" s="42"/>
      <c r="T109" s="42"/>
      <c r="U109" s="42"/>
      <c r="V109" s="42"/>
      <c r="W109" s="42"/>
      <c r="X109" s="42"/>
      <c r="Y109" s="42"/>
      <c r="Z109" s="24"/>
      <c r="AA109" s="42"/>
      <c r="AB109" s="42"/>
      <c r="AC109" s="42"/>
      <c r="AD109" s="24">
        <v>0</v>
      </c>
      <c r="AE109" s="42"/>
      <c r="AF109" s="42"/>
      <c r="AG109" s="42"/>
      <c r="AH109" s="42"/>
      <c r="AI109" s="42"/>
      <c r="AJ109" s="42"/>
      <c r="AK109" s="42"/>
      <c r="AL109" s="42"/>
      <c r="AM109" s="24"/>
      <c r="AN109" s="24"/>
      <c r="AO109" s="42"/>
      <c r="AP109" s="42"/>
      <c r="AQ109" s="42"/>
      <c r="AR109" s="42"/>
      <c r="AS109" s="24"/>
      <c r="AT109" s="42"/>
      <c r="AU109" s="42"/>
      <c r="AV109" s="42"/>
      <c r="AW109" s="2" t="s">
        <v>365</v>
      </c>
      <c r="AX109" s="2" t="s">
        <v>835</v>
      </c>
      <c r="AY109" s="24">
        <v>1</v>
      </c>
      <c r="AZ109" s="24">
        <v>1</v>
      </c>
      <c r="BA109" s="24"/>
      <c r="BB109" s="24"/>
      <c r="BC109" s="24"/>
      <c r="BD109" s="24"/>
      <c r="BE109" s="27"/>
      <c r="BF109" s="3" t="s">
        <v>883</v>
      </c>
      <c r="BG109" s="44"/>
    </row>
    <row r="110" spans="1:59" x14ac:dyDescent="0.25">
      <c r="A110" s="9" t="s">
        <v>286</v>
      </c>
      <c r="B110" s="1">
        <v>0</v>
      </c>
      <c r="C110" s="37">
        <v>5</v>
      </c>
      <c r="D110" s="1" t="s">
        <v>520</v>
      </c>
      <c r="E110" s="1" t="s">
        <v>521</v>
      </c>
      <c r="J110" s="25"/>
      <c r="K110" s="26"/>
      <c r="L110" s="2"/>
      <c r="M110" s="2" t="s">
        <v>884</v>
      </c>
      <c r="N110" s="2"/>
      <c r="O110" s="24"/>
      <c r="P110" s="24"/>
      <c r="Q110" s="24"/>
      <c r="R110" s="42"/>
      <c r="S110" s="42"/>
      <c r="T110" s="42"/>
      <c r="U110" s="42"/>
      <c r="V110" s="42"/>
      <c r="W110" s="42"/>
      <c r="X110" s="42"/>
      <c r="Y110" s="42"/>
      <c r="Z110" s="24"/>
      <c r="AA110" s="42"/>
      <c r="AB110" s="42"/>
      <c r="AC110" s="42"/>
      <c r="AD110" s="24">
        <v>0</v>
      </c>
      <c r="AE110" s="42"/>
      <c r="AF110" s="42"/>
      <c r="AG110" s="42"/>
      <c r="AH110" s="42"/>
      <c r="AI110" s="42"/>
      <c r="AJ110" s="42"/>
      <c r="AK110" s="42"/>
      <c r="AL110" s="42"/>
      <c r="AM110" s="24"/>
      <c r="AN110" s="24"/>
      <c r="AO110" s="42"/>
      <c r="AP110" s="42"/>
      <c r="AQ110" s="42"/>
      <c r="AR110" s="42"/>
      <c r="AS110" s="24"/>
      <c r="AT110" s="42"/>
      <c r="AU110" s="42"/>
      <c r="AV110" s="42"/>
      <c r="AW110" s="2" t="s">
        <v>256</v>
      </c>
      <c r="AX110" s="2" t="s">
        <v>885</v>
      </c>
      <c r="AY110" s="24">
        <v>1</v>
      </c>
      <c r="AZ110" s="24">
        <v>1</v>
      </c>
      <c r="BA110" s="24"/>
      <c r="BB110" s="24"/>
      <c r="BC110" s="24"/>
      <c r="BD110" s="24"/>
      <c r="BE110" s="27"/>
      <c r="BF110" s="3" t="s">
        <v>886</v>
      </c>
      <c r="BG110" s="44"/>
    </row>
    <row r="111" spans="1:59" x14ac:dyDescent="0.25">
      <c r="A111" s="9" t="s">
        <v>287</v>
      </c>
      <c r="B111" s="1">
        <v>1928</v>
      </c>
      <c r="C111" s="37">
        <v>135</v>
      </c>
      <c r="D111" s="1" t="s">
        <v>552</v>
      </c>
      <c r="E111" s="1" t="s">
        <v>553</v>
      </c>
      <c r="F111" s="1" t="s">
        <v>887</v>
      </c>
      <c r="J111" s="25"/>
      <c r="K111" s="26"/>
      <c r="L111" s="2"/>
      <c r="M111" s="2" t="s">
        <v>888</v>
      </c>
      <c r="N111" s="2"/>
      <c r="O111" s="24" t="s">
        <v>1802</v>
      </c>
      <c r="P111" s="24">
        <v>672</v>
      </c>
      <c r="Q111" s="24" t="s">
        <v>1567</v>
      </c>
      <c r="R111" s="42"/>
      <c r="S111" s="42"/>
      <c r="T111" s="42"/>
      <c r="U111" s="42"/>
      <c r="V111" s="42"/>
      <c r="W111" s="42"/>
      <c r="X111" s="42"/>
      <c r="Y111" s="42"/>
      <c r="Z111" s="24"/>
      <c r="AA111" s="42"/>
      <c r="AB111" s="42"/>
      <c r="AC111" s="42"/>
      <c r="AD111" s="24">
        <v>0</v>
      </c>
      <c r="AE111" s="42"/>
      <c r="AF111" s="42"/>
      <c r="AG111" s="42"/>
      <c r="AH111" s="42"/>
      <c r="AI111" s="42"/>
      <c r="AJ111" s="42"/>
      <c r="AK111" s="42"/>
      <c r="AL111" s="42"/>
      <c r="AM111" s="24"/>
      <c r="AN111" s="24"/>
      <c r="AO111" s="42"/>
      <c r="AP111" s="42"/>
      <c r="AQ111" s="42"/>
      <c r="AR111" s="42"/>
      <c r="AS111" s="24"/>
      <c r="AT111" s="42"/>
      <c r="AU111" s="42"/>
      <c r="AV111" s="42"/>
      <c r="AW111" s="2" t="s">
        <v>217</v>
      </c>
      <c r="AX111" s="2" t="s">
        <v>889</v>
      </c>
      <c r="AY111" s="24">
        <v>1</v>
      </c>
      <c r="AZ111" s="24">
        <v>1</v>
      </c>
      <c r="BA111" s="24"/>
      <c r="BB111" s="24"/>
      <c r="BC111" s="24"/>
      <c r="BD111" s="24"/>
      <c r="BE111" s="27"/>
      <c r="BF111" s="3" t="s">
        <v>890</v>
      </c>
      <c r="BG111" s="44"/>
    </row>
    <row r="112" spans="1:59" x14ac:dyDescent="0.25">
      <c r="A112" s="9" t="s">
        <v>288</v>
      </c>
      <c r="B112" s="1">
        <v>18</v>
      </c>
      <c r="C112" s="37">
        <v>373</v>
      </c>
      <c r="D112" s="1" t="s">
        <v>488</v>
      </c>
      <c r="E112" s="1" t="s">
        <v>718</v>
      </c>
      <c r="F112" s="1" t="s">
        <v>891</v>
      </c>
      <c r="G112" s="1" t="s">
        <v>891</v>
      </c>
      <c r="J112" s="25"/>
      <c r="K112" s="26"/>
      <c r="L112" s="2"/>
      <c r="M112" s="2" t="s">
        <v>892</v>
      </c>
      <c r="N112" s="2"/>
      <c r="O112" s="24" t="s">
        <v>1931</v>
      </c>
      <c r="P112" s="24"/>
      <c r="Q112" s="24" t="s">
        <v>1717</v>
      </c>
      <c r="R112" s="42"/>
      <c r="S112" s="42"/>
      <c r="T112" s="42"/>
      <c r="U112" s="42"/>
      <c r="V112" s="42"/>
      <c r="W112" s="42"/>
      <c r="X112" s="42"/>
      <c r="Y112" s="42"/>
      <c r="Z112" s="24"/>
      <c r="AA112" s="42"/>
      <c r="AB112" s="42"/>
      <c r="AC112" s="42"/>
      <c r="AD112" s="24">
        <v>0</v>
      </c>
      <c r="AE112" s="42"/>
      <c r="AF112" s="42"/>
      <c r="AG112" s="42"/>
      <c r="AH112" s="42"/>
      <c r="AI112" s="42"/>
      <c r="AJ112" s="42"/>
      <c r="AK112" s="42"/>
      <c r="AL112" s="42"/>
      <c r="AM112" s="24"/>
      <c r="AN112" s="24"/>
      <c r="AO112" s="42"/>
      <c r="AP112" s="42"/>
      <c r="AQ112" s="42"/>
      <c r="AR112" s="42"/>
      <c r="AS112" s="24"/>
      <c r="AT112" s="42"/>
      <c r="AU112" s="42"/>
      <c r="AV112" s="42"/>
      <c r="AW112" s="2" t="s">
        <v>348</v>
      </c>
      <c r="AX112" s="2" t="s">
        <v>873</v>
      </c>
      <c r="AY112" s="24">
        <v>1</v>
      </c>
      <c r="AZ112" s="24">
        <v>1</v>
      </c>
      <c r="BA112" s="24"/>
      <c r="BB112" s="24"/>
      <c r="BC112" s="24"/>
      <c r="BD112" s="24"/>
      <c r="BE112" s="27"/>
      <c r="BF112" s="3" t="s">
        <v>893</v>
      </c>
      <c r="BG112" s="44"/>
    </row>
    <row r="113" spans="1:59" x14ac:dyDescent="0.25">
      <c r="A113" s="9" t="s">
        <v>289</v>
      </c>
      <c r="B113" s="1">
        <v>1756</v>
      </c>
      <c r="C113" s="37">
        <v>34.6</v>
      </c>
      <c r="D113" s="1" t="s">
        <v>552</v>
      </c>
      <c r="E113" s="1" t="s">
        <v>553</v>
      </c>
      <c r="F113" s="1" t="s">
        <v>894</v>
      </c>
      <c r="G113" s="1" t="s">
        <v>894</v>
      </c>
      <c r="J113" s="25"/>
      <c r="K113" s="26"/>
      <c r="L113" s="2"/>
      <c r="M113" s="2" t="s">
        <v>895</v>
      </c>
      <c r="N113" s="2"/>
      <c r="O113" s="24" t="s">
        <v>1887</v>
      </c>
      <c r="P113" s="24">
        <v>672</v>
      </c>
      <c r="Q113" s="24" t="s">
        <v>1678</v>
      </c>
      <c r="R113" s="42"/>
      <c r="S113" s="42"/>
      <c r="T113" s="42"/>
      <c r="U113" s="42"/>
      <c r="V113" s="42"/>
      <c r="W113" s="42"/>
      <c r="X113" s="42"/>
      <c r="Y113" s="42"/>
      <c r="Z113" s="24"/>
      <c r="AA113" s="42"/>
      <c r="AB113" s="42"/>
      <c r="AC113" s="42"/>
      <c r="AD113" s="24">
        <v>0</v>
      </c>
      <c r="AE113" s="42"/>
      <c r="AF113" s="42"/>
      <c r="AG113" s="42"/>
      <c r="AH113" s="42"/>
      <c r="AI113" s="42"/>
      <c r="AJ113" s="42"/>
      <c r="AK113" s="42"/>
      <c r="AL113" s="42"/>
      <c r="AM113" s="24"/>
      <c r="AN113" s="24"/>
      <c r="AO113" s="42"/>
      <c r="AP113" s="42"/>
      <c r="AQ113" s="42"/>
      <c r="AR113" s="42"/>
      <c r="AS113" s="24"/>
      <c r="AT113" s="42"/>
      <c r="AU113" s="42"/>
      <c r="AV113" s="42"/>
      <c r="AW113" s="2" t="s">
        <v>217</v>
      </c>
      <c r="AX113" s="2" t="s">
        <v>889</v>
      </c>
      <c r="AY113" s="24">
        <v>1</v>
      </c>
      <c r="AZ113" s="24">
        <v>1</v>
      </c>
      <c r="BA113" s="24"/>
      <c r="BB113" s="24"/>
      <c r="BC113" s="24"/>
      <c r="BD113" s="24"/>
      <c r="BE113" s="27"/>
      <c r="BF113" s="3" t="s">
        <v>896</v>
      </c>
      <c r="BG113" s="44"/>
    </row>
    <row r="114" spans="1:59" x14ac:dyDescent="0.25">
      <c r="A114" s="9" t="s">
        <v>290</v>
      </c>
      <c r="B114" s="1">
        <v>180</v>
      </c>
      <c r="C114" s="37">
        <v>19</v>
      </c>
      <c r="D114" s="1" t="s">
        <v>552</v>
      </c>
      <c r="E114" s="1" t="s">
        <v>878</v>
      </c>
      <c r="J114" s="25"/>
      <c r="K114" s="26"/>
      <c r="L114" s="2"/>
      <c r="M114" s="2" t="s">
        <v>897</v>
      </c>
      <c r="N114" s="2"/>
      <c r="O114" s="24"/>
      <c r="P114" s="24"/>
      <c r="Q114" s="24"/>
      <c r="R114" s="42"/>
      <c r="S114" s="42"/>
      <c r="T114" s="42"/>
      <c r="U114" s="42"/>
      <c r="V114" s="42"/>
      <c r="W114" s="42"/>
      <c r="X114" s="42"/>
      <c r="Y114" s="42"/>
      <c r="Z114" s="24"/>
      <c r="AA114" s="42"/>
      <c r="AB114" s="42"/>
      <c r="AC114" s="42"/>
      <c r="AD114" s="24">
        <v>0</v>
      </c>
      <c r="AE114" s="42"/>
      <c r="AF114" s="42"/>
      <c r="AG114" s="42"/>
      <c r="AH114" s="42"/>
      <c r="AI114" s="42"/>
      <c r="AJ114" s="42"/>
      <c r="AK114" s="42"/>
      <c r="AL114" s="42"/>
      <c r="AM114" s="24"/>
      <c r="AN114" s="24"/>
      <c r="AO114" s="42"/>
      <c r="AP114" s="42"/>
      <c r="AQ114" s="42"/>
      <c r="AR114" s="42"/>
      <c r="AS114" s="24"/>
      <c r="AT114" s="42"/>
      <c r="AU114" s="42"/>
      <c r="AV114" s="42"/>
      <c r="AW114" s="2" t="s">
        <v>256</v>
      </c>
      <c r="AX114" s="2" t="s">
        <v>885</v>
      </c>
      <c r="AY114" s="24">
        <v>1</v>
      </c>
      <c r="AZ114" s="24">
        <v>1</v>
      </c>
      <c r="BA114" s="24"/>
      <c r="BB114" s="24"/>
      <c r="BC114" s="24"/>
      <c r="BD114" s="24"/>
      <c r="BE114" s="27"/>
      <c r="BF114" s="3" t="s">
        <v>898</v>
      </c>
      <c r="BG114" s="44"/>
    </row>
    <row r="115" spans="1:59" x14ac:dyDescent="0.25">
      <c r="A115" s="9" t="s">
        <v>291</v>
      </c>
      <c r="B115" s="1">
        <v>0</v>
      </c>
      <c r="C115" s="37">
        <v>5</v>
      </c>
      <c r="D115" s="1" t="s">
        <v>552</v>
      </c>
      <c r="E115" s="1" t="s">
        <v>553</v>
      </c>
      <c r="J115" s="25"/>
      <c r="K115" s="26"/>
      <c r="L115" s="2"/>
      <c r="M115" s="2" t="s">
        <v>899</v>
      </c>
      <c r="N115" s="2"/>
      <c r="O115" s="24"/>
      <c r="P115" s="24"/>
      <c r="Q115" s="24"/>
      <c r="R115" s="42"/>
      <c r="S115" s="42"/>
      <c r="T115" s="42"/>
      <c r="U115" s="42"/>
      <c r="V115" s="42"/>
      <c r="W115" s="42"/>
      <c r="X115" s="42"/>
      <c r="Y115" s="42"/>
      <c r="Z115" s="24"/>
      <c r="AA115" s="42"/>
      <c r="AB115" s="42"/>
      <c r="AC115" s="42"/>
      <c r="AD115" s="24">
        <v>0</v>
      </c>
      <c r="AE115" s="42"/>
      <c r="AF115" s="42"/>
      <c r="AG115" s="42"/>
      <c r="AH115" s="42"/>
      <c r="AI115" s="42"/>
      <c r="AJ115" s="42"/>
      <c r="AK115" s="42"/>
      <c r="AL115" s="42"/>
      <c r="AM115" s="24"/>
      <c r="AN115" s="24"/>
      <c r="AO115" s="42"/>
      <c r="AP115" s="42"/>
      <c r="AQ115" s="42"/>
      <c r="AR115" s="42"/>
      <c r="AS115" s="24"/>
      <c r="AT115" s="42"/>
      <c r="AU115" s="42"/>
      <c r="AV115" s="42"/>
      <c r="AW115" s="2" t="s">
        <v>217</v>
      </c>
      <c r="AX115" s="2" t="s">
        <v>889</v>
      </c>
      <c r="AY115" s="24">
        <v>1</v>
      </c>
      <c r="AZ115" s="24"/>
      <c r="BA115" s="24"/>
      <c r="BB115" s="24"/>
      <c r="BC115" s="24"/>
      <c r="BD115" s="24"/>
      <c r="BE115" s="27"/>
      <c r="BF115" s="3" t="s">
        <v>900</v>
      </c>
      <c r="BG115" s="44"/>
    </row>
    <row r="116" spans="1:59" x14ac:dyDescent="0.25">
      <c r="A116" s="9" t="s">
        <v>292</v>
      </c>
      <c r="B116" s="1">
        <v>65813</v>
      </c>
      <c r="C116" s="37">
        <v>264</v>
      </c>
      <c r="D116" s="1" t="s">
        <v>520</v>
      </c>
      <c r="E116" s="1" t="s">
        <v>521</v>
      </c>
      <c r="F116" s="1" t="s">
        <v>901</v>
      </c>
      <c r="G116" s="1" t="s">
        <v>901</v>
      </c>
      <c r="I116" s="1">
        <v>3480</v>
      </c>
      <c r="J116" s="25"/>
      <c r="K116" s="26"/>
      <c r="L116" s="2"/>
      <c r="M116" s="2" t="s">
        <v>139</v>
      </c>
      <c r="N116" s="2"/>
      <c r="O116" s="24" t="s">
        <v>1796</v>
      </c>
      <c r="P116" s="24">
        <v>1</v>
      </c>
      <c r="Q116" s="24" t="s">
        <v>1638</v>
      </c>
      <c r="R116" s="42"/>
      <c r="S116" s="42"/>
      <c r="T116" s="42"/>
      <c r="U116" s="42"/>
      <c r="V116" s="42"/>
      <c r="W116" s="42"/>
      <c r="X116" s="42"/>
      <c r="Y116" s="42"/>
      <c r="Z116" s="24">
        <v>1</v>
      </c>
      <c r="AA116" s="42"/>
      <c r="AB116" s="42"/>
      <c r="AC116" s="42"/>
      <c r="AD116" s="24">
        <v>1</v>
      </c>
      <c r="AE116" s="42"/>
      <c r="AF116" s="42"/>
      <c r="AG116" s="42"/>
      <c r="AH116" s="42"/>
      <c r="AI116" s="42"/>
      <c r="AJ116" s="42"/>
      <c r="AK116" s="42"/>
      <c r="AL116" s="42"/>
      <c r="AM116" s="24"/>
      <c r="AN116" s="24"/>
      <c r="AO116" s="42"/>
      <c r="AP116" s="42"/>
      <c r="AQ116" s="42"/>
      <c r="AR116" s="42"/>
      <c r="AS116" s="24"/>
      <c r="AT116" s="42"/>
      <c r="AU116" s="42"/>
      <c r="AV116" s="42"/>
      <c r="AW116" s="2" t="s">
        <v>365</v>
      </c>
      <c r="AX116" s="2" t="s">
        <v>493</v>
      </c>
      <c r="AY116" s="24">
        <v>1</v>
      </c>
      <c r="AZ116" s="24">
        <v>1</v>
      </c>
      <c r="BA116" s="24"/>
      <c r="BB116" s="24"/>
      <c r="BC116" s="24"/>
      <c r="BD116" s="24"/>
      <c r="BE116" s="27">
        <v>1</v>
      </c>
      <c r="BF116" s="3" t="s">
        <v>902</v>
      </c>
      <c r="BG116" s="44"/>
    </row>
    <row r="117" spans="1:59" x14ac:dyDescent="0.25">
      <c r="A117" s="9" t="s">
        <v>293</v>
      </c>
      <c r="B117" s="1">
        <v>538</v>
      </c>
      <c r="C117" s="37">
        <v>14</v>
      </c>
      <c r="D117" s="1" t="s">
        <v>552</v>
      </c>
      <c r="E117" s="1" t="s">
        <v>553</v>
      </c>
      <c r="J117" s="25"/>
      <c r="K117" s="26"/>
      <c r="L117" s="2"/>
      <c r="M117" s="2" t="s">
        <v>903</v>
      </c>
      <c r="N117" s="2"/>
      <c r="O117" s="24" t="s">
        <v>1803</v>
      </c>
      <c r="P117" s="24">
        <v>672</v>
      </c>
      <c r="Q117" s="24" t="s">
        <v>1553</v>
      </c>
      <c r="R117" s="42"/>
      <c r="S117" s="42"/>
      <c r="T117" s="42"/>
      <c r="U117" s="42"/>
      <c r="V117" s="42"/>
      <c r="W117" s="42"/>
      <c r="X117" s="42"/>
      <c r="Y117" s="42"/>
      <c r="Z117" s="24"/>
      <c r="AA117" s="42"/>
      <c r="AB117" s="42"/>
      <c r="AC117" s="42"/>
      <c r="AD117" s="24">
        <v>0</v>
      </c>
      <c r="AE117" s="42"/>
      <c r="AF117" s="42"/>
      <c r="AG117" s="42"/>
      <c r="AH117" s="42"/>
      <c r="AI117" s="42"/>
      <c r="AJ117" s="42"/>
      <c r="AK117" s="42"/>
      <c r="AL117" s="42"/>
      <c r="AM117" s="24"/>
      <c r="AN117" s="24"/>
      <c r="AO117" s="42"/>
      <c r="AP117" s="42"/>
      <c r="AQ117" s="42"/>
      <c r="AR117" s="42"/>
      <c r="AS117" s="24"/>
      <c r="AT117" s="42"/>
      <c r="AU117" s="42"/>
      <c r="AV117" s="42"/>
      <c r="AW117" s="2" t="s">
        <v>217</v>
      </c>
      <c r="AX117" s="2" t="s">
        <v>889</v>
      </c>
      <c r="AY117" s="24">
        <v>1</v>
      </c>
      <c r="AZ117" s="24">
        <v>1</v>
      </c>
      <c r="BA117" s="24"/>
      <c r="BB117" s="24"/>
      <c r="BC117" s="24"/>
      <c r="BD117" s="24"/>
      <c r="BE117" s="27"/>
      <c r="BF117" s="3" t="s">
        <v>904</v>
      </c>
      <c r="BG117" s="44"/>
    </row>
    <row r="118" spans="1:59" x14ac:dyDescent="0.25">
      <c r="A118" s="9" t="s">
        <v>294</v>
      </c>
      <c r="B118" s="1">
        <v>15200</v>
      </c>
      <c r="C118" s="37">
        <v>236</v>
      </c>
      <c r="D118" s="1" t="s">
        <v>552</v>
      </c>
      <c r="E118" s="1" t="s">
        <v>878</v>
      </c>
      <c r="F118" s="1" t="s">
        <v>905</v>
      </c>
      <c r="I118" s="1">
        <v>311</v>
      </c>
      <c r="J118" s="25"/>
      <c r="K118" s="26"/>
      <c r="L118" s="2"/>
      <c r="M118" s="2" t="s">
        <v>906</v>
      </c>
      <c r="N118" s="2"/>
      <c r="O118" s="24" t="s">
        <v>1807</v>
      </c>
      <c r="P118" s="24">
        <v>682</v>
      </c>
      <c r="Q118" s="24" t="s">
        <v>1559</v>
      </c>
      <c r="R118" s="42"/>
      <c r="S118" s="42"/>
      <c r="T118" s="42"/>
      <c r="U118" s="42"/>
      <c r="V118" s="42"/>
      <c r="W118" s="42"/>
      <c r="X118" s="42"/>
      <c r="Y118" s="42"/>
      <c r="Z118" s="24">
        <v>1</v>
      </c>
      <c r="AA118" s="42"/>
      <c r="AB118" s="42"/>
      <c r="AC118" s="42"/>
      <c r="AD118" s="24">
        <v>1</v>
      </c>
      <c r="AE118" s="42"/>
      <c r="AF118" s="42"/>
      <c r="AG118" s="42"/>
      <c r="AH118" s="42"/>
      <c r="AI118" s="42"/>
      <c r="AJ118" s="42"/>
      <c r="AK118" s="42"/>
      <c r="AL118" s="42"/>
      <c r="AM118" s="24"/>
      <c r="AN118" s="24"/>
      <c r="AO118" s="42"/>
      <c r="AP118" s="42"/>
      <c r="AQ118" s="42"/>
      <c r="AR118" s="42"/>
      <c r="AS118" s="24"/>
      <c r="AT118" s="42"/>
      <c r="AU118" s="42"/>
      <c r="AV118" s="42"/>
      <c r="AW118" s="2" t="s">
        <v>350</v>
      </c>
      <c r="AX118" s="2" t="s">
        <v>907</v>
      </c>
      <c r="AY118" s="24">
        <v>1</v>
      </c>
      <c r="AZ118" s="24">
        <v>1</v>
      </c>
      <c r="BA118" s="24"/>
      <c r="BB118" s="24"/>
      <c r="BC118" s="24"/>
      <c r="BD118" s="24"/>
      <c r="BE118" s="27">
        <v>2</v>
      </c>
      <c r="BF118" s="3" t="s">
        <v>908</v>
      </c>
      <c r="BG118" s="44"/>
    </row>
    <row r="119" spans="1:59" x14ac:dyDescent="0.25">
      <c r="A119" s="9" t="s">
        <v>295</v>
      </c>
      <c r="B119" s="1">
        <v>0</v>
      </c>
      <c r="C119" s="37">
        <v>3</v>
      </c>
      <c r="D119" s="1" t="s">
        <v>552</v>
      </c>
      <c r="E119" s="1" t="s">
        <v>553</v>
      </c>
      <c r="J119" s="25"/>
      <c r="K119" s="26"/>
      <c r="L119" s="2"/>
      <c r="M119" s="2" t="s">
        <v>909</v>
      </c>
      <c r="N119" s="2"/>
      <c r="O119" s="24"/>
      <c r="P119" s="24"/>
      <c r="Q119" s="24"/>
      <c r="R119" s="42"/>
      <c r="S119" s="42"/>
      <c r="T119" s="42"/>
      <c r="U119" s="42"/>
      <c r="V119" s="42"/>
      <c r="W119" s="42"/>
      <c r="X119" s="42"/>
      <c r="Y119" s="42"/>
      <c r="Z119" s="24"/>
      <c r="AA119" s="42"/>
      <c r="AB119" s="42"/>
      <c r="AC119" s="42"/>
      <c r="AD119" s="24">
        <v>0</v>
      </c>
      <c r="AE119" s="42"/>
      <c r="AF119" s="42"/>
      <c r="AG119" s="42"/>
      <c r="AH119" s="42"/>
      <c r="AI119" s="42"/>
      <c r="AJ119" s="42"/>
      <c r="AK119" s="42"/>
      <c r="AL119" s="42"/>
      <c r="AM119" s="24"/>
      <c r="AN119" s="24"/>
      <c r="AO119" s="42"/>
      <c r="AP119" s="42"/>
      <c r="AQ119" s="42"/>
      <c r="AR119" s="42"/>
      <c r="AS119" s="24"/>
      <c r="AT119" s="42"/>
      <c r="AU119" s="42"/>
      <c r="AV119" s="42"/>
      <c r="AW119" s="2" t="s">
        <v>217</v>
      </c>
      <c r="AX119" s="2" t="s">
        <v>889</v>
      </c>
      <c r="AY119" s="24">
        <v>1</v>
      </c>
      <c r="AZ119" s="24">
        <v>1</v>
      </c>
      <c r="BA119" s="24"/>
      <c r="BB119" s="24"/>
      <c r="BC119" s="24"/>
      <c r="BD119" s="24"/>
      <c r="BE119" s="27"/>
      <c r="BF119" s="3" t="s">
        <v>910</v>
      </c>
      <c r="BG119" s="44"/>
    </row>
    <row r="120" spans="1:59" x14ac:dyDescent="0.25">
      <c r="A120" s="9" t="s">
        <v>296</v>
      </c>
      <c r="B120" s="1">
        <v>3198</v>
      </c>
      <c r="C120" s="37">
        <v>12173</v>
      </c>
      <c r="D120" s="1" t="s">
        <v>520</v>
      </c>
      <c r="E120" s="1" t="s">
        <v>601</v>
      </c>
      <c r="F120" s="1" t="s">
        <v>911</v>
      </c>
      <c r="G120" s="1" t="s">
        <v>911</v>
      </c>
      <c r="J120" s="25"/>
      <c r="K120" s="26"/>
      <c r="L120" s="2"/>
      <c r="M120" s="2" t="s">
        <v>192</v>
      </c>
      <c r="N120" s="2"/>
      <c r="O120" s="24" t="s">
        <v>1868</v>
      </c>
      <c r="P120" s="24">
        <v>500</v>
      </c>
      <c r="Q120" s="24" t="s">
        <v>1587</v>
      </c>
      <c r="R120" s="42"/>
      <c r="S120" s="42"/>
      <c r="T120" s="42"/>
      <c r="U120" s="42"/>
      <c r="V120" s="42"/>
      <c r="W120" s="42"/>
      <c r="X120" s="42"/>
      <c r="Y120" s="42"/>
      <c r="Z120" s="24"/>
      <c r="AA120" s="42"/>
      <c r="AB120" s="42"/>
      <c r="AC120" s="42"/>
      <c r="AD120" s="24">
        <v>0</v>
      </c>
      <c r="AE120" s="42"/>
      <c r="AF120" s="42"/>
      <c r="AG120" s="42"/>
      <c r="AH120" s="42"/>
      <c r="AI120" s="42"/>
      <c r="AJ120" s="42"/>
      <c r="AK120" s="42"/>
      <c r="AL120" s="42"/>
      <c r="AM120" s="24"/>
      <c r="AN120" s="24"/>
      <c r="AO120" s="42"/>
      <c r="AP120" s="42"/>
      <c r="AQ120" s="42"/>
      <c r="AR120" s="42"/>
      <c r="AS120" s="24"/>
      <c r="AT120" s="42"/>
      <c r="AU120" s="42"/>
      <c r="AV120" s="42"/>
      <c r="AW120" s="2" t="s">
        <v>365</v>
      </c>
      <c r="AX120" s="2" t="s">
        <v>493</v>
      </c>
      <c r="AY120" s="24">
        <v>1</v>
      </c>
      <c r="AZ120" s="24">
        <v>1</v>
      </c>
      <c r="BA120" s="24"/>
      <c r="BB120" s="24"/>
      <c r="BC120" s="24"/>
      <c r="BD120" s="24"/>
      <c r="BE120" s="27"/>
      <c r="BF120" s="3" t="s">
        <v>912</v>
      </c>
      <c r="BG120" s="44"/>
    </row>
    <row r="121" spans="1:59" x14ac:dyDescent="0.25">
      <c r="A121" s="9" t="s">
        <v>297</v>
      </c>
      <c r="B121" s="1">
        <v>0</v>
      </c>
      <c r="C121" s="37">
        <v>412</v>
      </c>
      <c r="D121" s="1" t="s">
        <v>552</v>
      </c>
      <c r="E121" s="1" t="s">
        <v>553</v>
      </c>
      <c r="J121" s="25"/>
      <c r="K121" s="26"/>
      <c r="L121" s="2"/>
      <c r="M121" s="2" t="s">
        <v>913</v>
      </c>
      <c r="N121" s="2"/>
      <c r="O121" s="24" t="s">
        <v>1842</v>
      </c>
      <c r="P121" s="24">
        <v>672</v>
      </c>
      <c r="Q121" s="24" t="s">
        <v>1610</v>
      </c>
      <c r="R121" s="42"/>
      <c r="S121" s="42"/>
      <c r="T121" s="42"/>
      <c r="U121" s="42"/>
      <c r="V121" s="42"/>
      <c r="W121" s="42"/>
      <c r="X121" s="42"/>
      <c r="Y121" s="42"/>
      <c r="Z121" s="24"/>
      <c r="AA121" s="42"/>
      <c r="AB121" s="42"/>
      <c r="AC121" s="42"/>
      <c r="AD121" s="24">
        <v>0</v>
      </c>
      <c r="AE121" s="42"/>
      <c r="AF121" s="42"/>
      <c r="AG121" s="42"/>
      <c r="AH121" s="42"/>
      <c r="AI121" s="42"/>
      <c r="AJ121" s="42"/>
      <c r="AK121" s="42"/>
      <c r="AL121" s="42"/>
      <c r="AM121" s="24"/>
      <c r="AN121" s="24"/>
      <c r="AO121" s="42"/>
      <c r="AP121" s="42"/>
      <c r="AQ121" s="42"/>
      <c r="AR121" s="42"/>
      <c r="AS121" s="24"/>
      <c r="AT121" s="42"/>
      <c r="AU121" s="42"/>
      <c r="AV121" s="42"/>
      <c r="AW121" s="2" t="s">
        <v>217</v>
      </c>
      <c r="AX121" s="2" t="s">
        <v>889</v>
      </c>
      <c r="AY121" s="24">
        <v>1</v>
      </c>
      <c r="AZ121" s="24">
        <v>1</v>
      </c>
      <c r="BA121" s="24"/>
      <c r="BB121" s="24"/>
      <c r="BC121" s="24"/>
      <c r="BD121" s="24"/>
      <c r="BE121" s="27"/>
      <c r="BF121" s="3" t="s">
        <v>914</v>
      </c>
      <c r="BG121" s="44"/>
    </row>
    <row r="122" spans="1:59" x14ac:dyDescent="0.25">
      <c r="A122" s="9" t="s">
        <v>298</v>
      </c>
      <c r="B122" s="1">
        <v>55500</v>
      </c>
      <c r="C122" s="37">
        <v>181</v>
      </c>
      <c r="D122" s="1" t="s">
        <v>552</v>
      </c>
      <c r="E122" s="1" t="s">
        <v>336</v>
      </c>
      <c r="F122" s="1" t="s">
        <v>915</v>
      </c>
      <c r="G122" s="1" t="s">
        <v>915</v>
      </c>
      <c r="H122" s="1">
        <v>197</v>
      </c>
      <c r="I122" s="1">
        <v>214</v>
      </c>
      <c r="J122" s="25"/>
      <c r="K122" s="26"/>
      <c r="L122" s="2"/>
      <c r="M122" s="2" t="s">
        <v>916</v>
      </c>
      <c r="N122" s="2"/>
      <c r="O122" s="24" t="s">
        <v>1871</v>
      </c>
      <c r="P122" s="24">
        <v>692</v>
      </c>
      <c r="Q122" s="24" t="s">
        <v>1657</v>
      </c>
      <c r="R122" s="42"/>
      <c r="S122" s="42"/>
      <c r="T122" s="42"/>
      <c r="U122" s="42"/>
      <c r="V122" s="42"/>
      <c r="W122" s="42"/>
      <c r="X122" s="42"/>
      <c r="Y122" s="42"/>
      <c r="Z122" s="24"/>
      <c r="AA122" s="42"/>
      <c r="AB122" s="42"/>
      <c r="AC122" s="42"/>
      <c r="AD122" s="24">
        <v>0</v>
      </c>
      <c r="AE122" s="42"/>
      <c r="AF122" s="42"/>
      <c r="AG122" s="42"/>
      <c r="AH122" s="42"/>
      <c r="AI122" s="42"/>
      <c r="AJ122" s="42"/>
      <c r="AK122" s="42"/>
      <c r="AL122" s="42"/>
      <c r="AM122" s="24"/>
      <c r="AN122" s="24">
        <v>1</v>
      </c>
      <c r="AO122" s="42"/>
      <c r="AP122" s="42"/>
      <c r="AQ122" s="42"/>
      <c r="AR122" s="42"/>
      <c r="AS122" s="24"/>
      <c r="AT122" s="42"/>
      <c r="AU122" s="42"/>
      <c r="AV122" s="42"/>
      <c r="AW122" s="2"/>
      <c r="AX122" s="2"/>
      <c r="AY122" s="24">
        <v>1</v>
      </c>
      <c r="AZ122" s="24">
        <v>1</v>
      </c>
      <c r="BA122" s="24"/>
      <c r="BB122" s="24"/>
      <c r="BC122" s="24"/>
      <c r="BD122" s="24">
        <v>1</v>
      </c>
      <c r="BE122" s="27"/>
      <c r="BF122" s="3" t="s">
        <v>917</v>
      </c>
      <c r="BG122" s="44"/>
    </row>
    <row r="123" spans="1:59" x14ac:dyDescent="0.25">
      <c r="A123" s="9" t="s">
        <v>299</v>
      </c>
      <c r="B123" s="1">
        <v>0</v>
      </c>
      <c r="C123" s="37">
        <v>7</v>
      </c>
      <c r="D123" s="1" t="s">
        <v>495</v>
      </c>
      <c r="E123" s="1" t="s">
        <v>677</v>
      </c>
      <c r="J123" s="25"/>
      <c r="K123" s="26"/>
      <c r="L123" s="2"/>
      <c r="M123" s="2" t="s">
        <v>918</v>
      </c>
      <c r="N123" s="2"/>
      <c r="O123" s="24"/>
      <c r="P123" s="24"/>
      <c r="Q123" s="24"/>
      <c r="R123" s="42"/>
      <c r="S123" s="42"/>
      <c r="T123" s="42"/>
      <c r="U123" s="42"/>
      <c r="V123" s="42"/>
      <c r="W123" s="42"/>
      <c r="X123" s="42"/>
      <c r="Y123" s="42"/>
      <c r="Z123" s="24"/>
      <c r="AA123" s="42"/>
      <c r="AB123" s="42"/>
      <c r="AC123" s="42"/>
      <c r="AD123" s="24">
        <v>0</v>
      </c>
      <c r="AE123" s="42"/>
      <c r="AF123" s="42"/>
      <c r="AG123" s="42"/>
      <c r="AH123" s="42"/>
      <c r="AI123" s="42"/>
      <c r="AJ123" s="42"/>
      <c r="AK123" s="42"/>
      <c r="AL123" s="42"/>
      <c r="AM123" s="24"/>
      <c r="AN123" s="24"/>
      <c r="AO123" s="42"/>
      <c r="AP123" s="42"/>
      <c r="AQ123" s="42"/>
      <c r="AR123" s="42"/>
      <c r="AS123" s="24"/>
      <c r="AT123" s="42"/>
      <c r="AU123" s="42"/>
      <c r="AV123" s="42"/>
      <c r="AW123" s="2" t="s">
        <v>5</v>
      </c>
      <c r="AX123" s="2" t="s">
        <v>919</v>
      </c>
      <c r="AY123" s="24">
        <v>1</v>
      </c>
      <c r="AZ123" s="24">
        <v>1</v>
      </c>
      <c r="BA123" s="24"/>
      <c r="BB123" s="24"/>
      <c r="BC123" s="24"/>
      <c r="BD123" s="24"/>
      <c r="BE123" s="27"/>
      <c r="BF123" s="3" t="s">
        <v>920</v>
      </c>
      <c r="BG123" s="44"/>
    </row>
    <row r="124" spans="1:59" x14ac:dyDescent="0.25">
      <c r="A124" s="9" t="s">
        <v>300</v>
      </c>
      <c r="B124" s="1">
        <v>50</v>
      </c>
      <c r="C124" s="37">
        <v>47</v>
      </c>
      <c r="D124" s="1" t="s">
        <v>552</v>
      </c>
      <c r="E124" s="1" t="s">
        <v>878</v>
      </c>
      <c r="J124" s="25"/>
      <c r="K124" s="26"/>
      <c r="L124" s="2"/>
      <c r="M124" s="2" t="s">
        <v>921</v>
      </c>
      <c r="N124" s="2"/>
      <c r="O124" s="24" t="s">
        <v>1897</v>
      </c>
      <c r="P124" s="24"/>
      <c r="Q124" s="24" t="s">
        <v>1697</v>
      </c>
      <c r="R124" s="42"/>
      <c r="S124" s="42"/>
      <c r="T124" s="42"/>
      <c r="U124" s="42"/>
      <c r="V124" s="42"/>
      <c r="W124" s="42"/>
      <c r="X124" s="42"/>
      <c r="Y124" s="42"/>
      <c r="Z124" s="24"/>
      <c r="AA124" s="42"/>
      <c r="AB124" s="42"/>
      <c r="AC124" s="42"/>
      <c r="AD124" s="24">
        <v>0</v>
      </c>
      <c r="AE124" s="42"/>
      <c r="AF124" s="42"/>
      <c r="AG124" s="42"/>
      <c r="AH124" s="42"/>
      <c r="AI124" s="42"/>
      <c r="AJ124" s="42"/>
      <c r="AK124" s="42"/>
      <c r="AL124" s="42"/>
      <c r="AM124" s="24"/>
      <c r="AN124" s="24"/>
      <c r="AO124" s="42"/>
      <c r="AP124" s="42"/>
      <c r="AQ124" s="42"/>
      <c r="AR124" s="42"/>
      <c r="AS124" s="24"/>
      <c r="AT124" s="42"/>
      <c r="AU124" s="42"/>
      <c r="AV124" s="42"/>
      <c r="AW124" s="2" t="s">
        <v>365</v>
      </c>
      <c r="AX124" s="2" t="s">
        <v>493</v>
      </c>
      <c r="AY124" s="24">
        <v>1</v>
      </c>
      <c r="AZ124" s="24">
        <v>1</v>
      </c>
      <c r="BA124" s="24"/>
      <c r="BB124" s="24"/>
      <c r="BC124" s="24"/>
      <c r="BD124" s="24"/>
      <c r="BE124" s="27"/>
      <c r="BF124" s="3" t="s">
        <v>922</v>
      </c>
      <c r="BG124" s="44"/>
    </row>
    <row r="125" spans="1:59" x14ac:dyDescent="0.25">
      <c r="A125" s="9" t="s">
        <v>301</v>
      </c>
      <c r="B125" s="1">
        <v>680806</v>
      </c>
      <c r="C125" s="37">
        <v>28896</v>
      </c>
      <c r="D125" s="1" t="s">
        <v>552</v>
      </c>
      <c r="E125" s="1" t="s">
        <v>783</v>
      </c>
      <c r="F125" s="1" t="s">
        <v>923</v>
      </c>
      <c r="G125" s="1" t="s">
        <v>923</v>
      </c>
      <c r="H125" s="1">
        <v>1395</v>
      </c>
      <c r="I125" s="1">
        <v>1378</v>
      </c>
      <c r="J125" s="25"/>
      <c r="K125" s="26">
        <v>0.55700000000000005</v>
      </c>
      <c r="L125" s="2"/>
      <c r="M125" s="2" t="s">
        <v>924</v>
      </c>
      <c r="N125" s="2"/>
      <c r="O125" s="24" t="s">
        <v>1909</v>
      </c>
      <c r="P125" s="24">
        <v>677</v>
      </c>
      <c r="Q125" s="24" t="s">
        <v>1709</v>
      </c>
      <c r="R125" s="42"/>
      <c r="S125" s="42"/>
      <c r="T125" s="42"/>
      <c r="U125" s="42"/>
      <c r="V125" s="42"/>
      <c r="W125" s="42"/>
      <c r="X125" s="42"/>
      <c r="Y125" s="42"/>
      <c r="Z125" s="24">
        <v>1</v>
      </c>
      <c r="AA125" s="42">
        <v>1</v>
      </c>
      <c r="AB125" s="42"/>
      <c r="AC125" s="42"/>
      <c r="AD125" s="24">
        <v>1</v>
      </c>
      <c r="AE125" s="42"/>
      <c r="AF125" s="42"/>
      <c r="AG125" s="42"/>
      <c r="AH125" s="42"/>
      <c r="AI125" s="42"/>
      <c r="AJ125" s="42"/>
      <c r="AK125" s="42"/>
      <c r="AL125" s="42"/>
      <c r="AM125" s="24">
        <v>1</v>
      </c>
      <c r="AN125" s="24">
        <v>1</v>
      </c>
      <c r="AO125" s="42"/>
      <c r="AP125" s="42"/>
      <c r="AQ125" s="42"/>
      <c r="AR125" s="42"/>
      <c r="AS125" s="24"/>
      <c r="AT125" s="42"/>
      <c r="AU125" s="42"/>
      <c r="AV125" s="42"/>
      <c r="AW125" s="2"/>
      <c r="AX125" s="2"/>
      <c r="AY125" s="24">
        <v>1</v>
      </c>
      <c r="AZ125" s="24">
        <v>1</v>
      </c>
      <c r="BA125" s="24"/>
      <c r="BB125" s="24"/>
      <c r="BC125" s="24"/>
      <c r="BD125" s="24">
        <v>1</v>
      </c>
      <c r="BE125" s="27"/>
      <c r="BF125" s="3" t="s">
        <v>925</v>
      </c>
      <c r="BG125" s="44"/>
    </row>
    <row r="126" spans="1:59" x14ac:dyDescent="0.25">
      <c r="A126" s="9" t="s">
        <v>302</v>
      </c>
      <c r="B126" s="1">
        <v>0</v>
      </c>
      <c r="C126" s="37">
        <v>4</v>
      </c>
      <c r="D126" s="1" t="s">
        <v>495</v>
      </c>
      <c r="E126" s="1" t="s">
        <v>619</v>
      </c>
      <c r="J126" s="25"/>
      <c r="K126" s="26"/>
      <c r="L126" s="2"/>
      <c r="M126" s="2" t="s">
        <v>926</v>
      </c>
      <c r="N126" s="2"/>
      <c r="O126" s="24"/>
      <c r="P126" s="24"/>
      <c r="Q126" s="24"/>
      <c r="R126" s="42"/>
      <c r="S126" s="42"/>
      <c r="T126" s="42"/>
      <c r="U126" s="42"/>
      <c r="V126" s="42"/>
      <c r="W126" s="42"/>
      <c r="X126" s="42"/>
      <c r="Y126" s="42"/>
      <c r="Z126" s="24"/>
      <c r="AA126" s="42"/>
      <c r="AB126" s="42"/>
      <c r="AC126" s="42"/>
      <c r="AD126" s="24">
        <v>0</v>
      </c>
      <c r="AE126" s="42"/>
      <c r="AF126" s="42"/>
      <c r="AG126" s="42"/>
      <c r="AH126" s="42"/>
      <c r="AI126" s="42"/>
      <c r="AJ126" s="42"/>
      <c r="AK126" s="42"/>
      <c r="AL126" s="42"/>
      <c r="AM126" s="24"/>
      <c r="AN126" s="24"/>
      <c r="AO126" s="42"/>
      <c r="AP126" s="42"/>
      <c r="AQ126" s="42"/>
      <c r="AR126" s="42"/>
      <c r="AS126" s="24"/>
      <c r="AT126" s="42"/>
      <c r="AU126" s="42"/>
      <c r="AV126" s="42"/>
      <c r="AW126" s="2" t="s">
        <v>5</v>
      </c>
      <c r="AX126" s="2" t="s">
        <v>919</v>
      </c>
      <c r="AY126" s="24">
        <v>1</v>
      </c>
      <c r="AZ126" s="24">
        <v>1</v>
      </c>
      <c r="BA126" s="24"/>
      <c r="BB126" s="24"/>
      <c r="BC126" s="24"/>
      <c r="BD126" s="24"/>
      <c r="BE126" s="27"/>
      <c r="BF126" s="3" t="s">
        <v>927</v>
      </c>
      <c r="BG126" s="44"/>
    </row>
    <row r="127" spans="1:59" x14ac:dyDescent="0.25">
      <c r="A127" s="9" t="s">
        <v>303</v>
      </c>
      <c r="B127" s="1">
        <v>41369</v>
      </c>
      <c r="C127" s="37">
        <v>417</v>
      </c>
      <c r="D127" s="1" t="s">
        <v>520</v>
      </c>
      <c r="E127" s="1" t="s">
        <v>521</v>
      </c>
      <c r="F127" s="1" t="s">
        <v>928</v>
      </c>
      <c r="G127" s="1" t="s">
        <v>928</v>
      </c>
      <c r="I127" s="1">
        <v>797</v>
      </c>
      <c r="J127" s="25"/>
      <c r="K127" s="26"/>
      <c r="L127" s="2"/>
      <c r="M127" s="2" t="s">
        <v>929</v>
      </c>
      <c r="N127" s="2"/>
      <c r="O127" s="24" t="s">
        <v>1944</v>
      </c>
      <c r="P127" s="24">
        <v>1</v>
      </c>
      <c r="Q127" s="24" t="s">
        <v>1729</v>
      </c>
      <c r="R127" s="42"/>
      <c r="S127" s="42"/>
      <c r="T127" s="42"/>
      <c r="U127" s="42"/>
      <c r="V127" s="42"/>
      <c r="W127" s="42"/>
      <c r="X127" s="42"/>
      <c r="Y127" s="42"/>
      <c r="Z127" s="24"/>
      <c r="AA127" s="42"/>
      <c r="AB127" s="42"/>
      <c r="AC127" s="42"/>
      <c r="AD127" s="24">
        <v>1</v>
      </c>
      <c r="AE127" s="42"/>
      <c r="AF127" s="42"/>
      <c r="AG127" s="42"/>
      <c r="AH127" s="42"/>
      <c r="AI127" s="42"/>
      <c r="AJ127" s="42"/>
      <c r="AK127" s="42"/>
      <c r="AL127" s="42"/>
      <c r="AM127" s="24"/>
      <c r="AN127" s="24"/>
      <c r="AO127" s="42"/>
      <c r="AP127" s="42"/>
      <c r="AQ127" s="42"/>
      <c r="AR127" s="42"/>
      <c r="AS127" s="24"/>
      <c r="AT127" s="42"/>
      <c r="AU127" s="42"/>
      <c r="AV127" s="42"/>
      <c r="AW127" s="2" t="s">
        <v>365</v>
      </c>
      <c r="AX127" s="2" t="s">
        <v>493</v>
      </c>
      <c r="AY127" s="24">
        <v>1</v>
      </c>
      <c r="AZ127" s="24">
        <v>1</v>
      </c>
      <c r="BA127" s="24"/>
      <c r="BB127" s="24"/>
      <c r="BC127" s="24"/>
      <c r="BD127" s="24"/>
      <c r="BE127" s="27"/>
      <c r="BF127" s="3" t="s">
        <v>927</v>
      </c>
      <c r="BG127" s="44"/>
    </row>
    <row r="128" spans="1:59" x14ac:dyDescent="0.25">
      <c r="A128" s="9" t="s">
        <v>304</v>
      </c>
      <c r="B128" s="1">
        <v>104578</v>
      </c>
      <c r="C128" s="37">
        <v>347</v>
      </c>
      <c r="D128" s="1" t="s">
        <v>520</v>
      </c>
      <c r="E128" s="1" t="s">
        <v>521</v>
      </c>
      <c r="F128" s="1" t="s">
        <v>930</v>
      </c>
      <c r="G128" s="1" t="s">
        <v>930</v>
      </c>
      <c r="J128" s="25"/>
      <c r="K128" s="26"/>
      <c r="L128" s="2"/>
      <c r="M128" s="2" t="s">
        <v>931</v>
      </c>
      <c r="N128" s="2"/>
      <c r="O128" s="24" t="s">
        <v>1956</v>
      </c>
      <c r="P128" s="24">
        <v>1</v>
      </c>
      <c r="Q128" s="24" t="s">
        <v>1755</v>
      </c>
      <c r="R128" s="42"/>
      <c r="S128" s="42"/>
      <c r="T128" s="42"/>
      <c r="U128" s="42"/>
      <c r="V128" s="42"/>
      <c r="W128" s="42"/>
      <c r="X128" s="42"/>
      <c r="Y128" s="42"/>
      <c r="Z128" s="24">
        <v>1</v>
      </c>
      <c r="AA128" s="42"/>
      <c r="AB128" s="42"/>
      <c r="AC128" s="42"/>
      <c r="AD128" s="24">
        <v>1</v>
      </c>
      <c r="AE128" s="42"/>
      <c r="AF128" s="42"/>
      <c r="AG128" s="42"/>
      <c r="AH128" s="42"/>
      <c r="AI128" s="42"/>
      <c r="AJ128" s="42"/>
      <c r="AK128" s="42"/>
      <c r="AL128" s="42"/>
      <c r="AM128" s="24"/>
      <c r="AN128" s="24"/>
      <c r="AO128" s="42"/>
      <c r="AP128" s="42"/>
      <c r="AQ128" s="42"/>
      <c r="AR128" s="42"/>
      <c r="AS128" s="24"/>
      <c r="AT128" s="42"/>
      <c r="AU128" s="42"/>
      <c r="AV128" s="42"/>
      <c r="AW128" s="2" t="s">
        <v>256</v>
      </c>
      <c r="AX128" s="2" t="s">
        <v>829</v>
      </c>
      <c r="AY128" s="24">
        <v>1</v>
      </c>
      <c r="AZ128" s="24">
        <v>1</v>
      </c>
      <c r="BA128" s="24"/>
      <c r="BB128" s="24"/>
      <c r="BC128" s="24">
        <v>1</v>
      </c>
      <c r="BD128" s="24"/>
      <c r="BE128" s="27">
        <v>3</v>
      </c>
      <c r="BF128" s="3" t="s">
        <v>932</v>
      </c>
      <c r="BG128" s="44"/>
    </row>
    <row r="129" spans="1:59" x14ac:dyDescent="0.25">
      <c r="A129" s="9" t="s">
        <v>305</v>
      </c>
      <c r="B129" s="1">
        <v>30030</v>
      </c>
      <c r="C129" s="37">
        <v>151</v>
      </c>
      <c r="D129" s="1" t="s">
        <v>520</v>
      </c>
      <c r="E129" s="1" t="s">
        <v>521</v>
      </c>
      <c r="F129" s="1" t="s">
        <v>933</v>
      </c>
      <c r="G129" s="1" t="s">
        <v>934</v>
      </c>
      <c r="I129" s="1">
        <v>902</v>
      </c>
      <c r="J129" s="25"/>
      <c r="K129" s="26"/>
      <c r="L129" s="2"/>
      <c r="M129" s="2" t="s">
        <v>197</v>
      </c>
      <c r="N129" s="2"/>
      <c r="O129" s="24" t="s">
        <v>1957</v>
      </c>
      <c r="P129" s="24">
        <v>1</v>
      </c>
      <c r="Q129" s="24" t="s">
        <v>1754</v>
      </c>
      <c r="R129" s="42"/>
      <c r="S129" s="42"/>
      <c r="T129" s="42"/>
      <c r="U129" s="42"/>
      <c r="V129" s="42"/>
      <c r="W129" s="42"/>
      <c r="X129" s="42"/>
      <c r="Y129" s="42"/>
      <c r="Z129" s="24">
        <v>1</v>
      </c>
      <c r="AA129" s="42"/>
      <c r="AB129" s="42"/>
      <c r="AC129" s="42"/>
      <c r="AD129" s="24">
        <v>1</v>
      </c>
      <c r="AE129" s="42"/>
      <c r="AF129" s="42"/>
      <c r="AG129" s="42"/>
      <c r="AH129" s="42"/>
      <c r="AI129" s="42"/>
      <c r="AJ129" s="42"/>
      <c r="AK129" s="42"/>
      <c r="AL129" s="42"/>
      <c r="AM129" s="24"/>
      <c r="AN129" s="24"/>
      <c r="AO129" s="42"/>
      <c r="AP129" s="42"/>
      <c r="AQ129" s="42"/>
      <c r="AR129" s="42"/>
      <c r="AS129" s="24"/>
      <c r="AT129" s="42"/>
      <c r="AU129" s="42"/>
      <c r="AV129" s="42"/>
      <c r="AW129" s="2" t="s">
        <v>365</v>
      </c>
      <c r="AX129" s="2" t="s">
        <v>493</v>
      </c>
      <c r="AY129" s="24">
        <v>1</v>
      </c>
      <c r="AZ129" s="24">
        <v>1</v>
      </c>
      <c r="BA129" s="24"/>
      <c r="BB129" s="24"/>
      <c r="BC129" s="24"/>
      <c r="BD129" s="24"/>
      <c r="BE129" s="27">
        <v>2</v>
      </c>
      <c r="BF129" s="3" t="s">
        <v>935</v>
      </c>
      <c r="BG129" s="44"/>
    </row>
    <row r="130" spans="1:59" x14ac:dyDescent="0.25">
      <c r="A130" s="9" t="s">
        <v>306</v>
      </c>
      <c r="B130" s="1">
        <v>1361865555</v>
      </c>
      <c r="C130" s="37">
        <v>3287590</v>
      </c>
      <c r="D130" s="1" t="s">
        <v>495</v>
      </c>
      <c r="E130" s="1" t="s">
        <v>496</v>
      </c>
      <c r="F130" s="1" t="s">
        <v>936</v>
      </c>
      <c r="G130" s="1" t="s">
        <v>937</v>
      </c>
      <c r="H130" s="1">
        <v>10385432</v>
      </c>
      <c r="I130" s="1">
        <v>2718732</v>
      </c>
      <c r="J130" s="25">
        <v>35.700000000000003</v>
      </c>
      <c r="K130" s="26">
        <v>0.60899999999999999</v>
      </c>
      <c r="L130" s="2" t="s">
        <v>938</v>
      </c>
      <c r="M130" s="2" t="s">
        <v>23</v>
      </c>
      <c r="N130" s="2" t="s">
        <v>939</v>
      </c>
      <c r="O130" s="24" t="s">
        <v>1846</v>
      </c>
      <c r="P130" s="24">
        <v>91</v>
      </c>
      <c r="Q130" s="24" t="s">
        <v>1619</v>
      </c>
      <c r="R130" s="42"/>
      <c r="S130" s="42"/>
      <c r="T130" s="42">
        <v>1</v>
      </c>
      <c r="U130" s="42"/>
      <c r="V130" s="42"/>
      <c r="W130" s="42"/>
      <c r="X130" s="42"/>
      <c r="Y130" s="42"/>
      <c r="Z130" s="24">
        <v>1</v>
      </c>
      <c r="AA130" s="42">
        <v>1</v>
      </c>
      <c r="AB130" s="42"/>
      <c r="AC130" s="42"/>
      <c r="AD130" s="24">
        <v>1</v>
      </c>
      <c r="AE130" s="42">
        <v>1</v>
      </c>
      <c r="AF130" s="42"/>
      <c r="AG130" s="42"/>
      <c r="AH130" s="42"/>
      <c r="AI130" s="42"/>
      <c r="AJ130" s="42"/>
      <c r="AK130" s="42"/>
      <c r="AL130" s="42"/>
      <c r="AM130" s="24">
        <v>1</v>
      </c>
      <c r="AN130" s="24">
        <v>1</v>
      </c>
      <c r="AO130" s="42"/>
      <c r="AP130" s="42"/>
      <c r="AQ130" s="42">
        <v>1</v>
      </c>
      <c r="AR130" s="42"/>
      <c r="AS130" s="24"/>
      <c r="AT130" s="42"/>
      <c r="AU130" s="42"/>
      <c r="AV130" s="42"/>
      <c r="AW130" s="2"/>
      <c r="AX130" s="2"/>
      <c r="AY130" s="24"/>
      <c r="AZ130" s="24"/>
      <c r="BA130" s="24"/>
      <c r="BB130" s="24">
        <v>9</v>
      </c>
      <c r="BC130" s="24">
        <v>28</v>
      </c>
      <c r="BD130" s="24">
        <v>32</v>
      </c>
      <c r="BE130" s="27">
        <v>11</v>
      </c>
      <c r="BF130" s="3" t="s">
        <v>940</v>
      </c>
      <c r="BG130" s="44" t="s">
        <v>2003</v>
      </c>
    </row>
    <row r="131" spans="1:59" x14ac:dyDescent="0.25">
      <c r="A131" s="9" t="s">
        <v>307</v>
      </c>
      <c r="B131" s="1">
        <v>266911900</v>
      </c>
      <c r="C131" s="37">
        <v>1904569</v>
      </c>
      <c r="D131" s="1" t="s">
        <v>495</v>
      </c>
      <c r="E131" s="1" t="s">
        <v>619</v>
      </c>
      <c r="F131" s="1" t="s">
        <v>941</v>
      </c>
      <c r="G131" s="1" t="s">
        <v>941</v>
      </c>
      <c r="H131" s="1">
        <v>3492208</v>
      </c>
      <c r="I131" s="1">
        <v>1022454</v>
      </c>
      <c r="J131" s="25">
        <v>38.1</v>
      </c>
      <c r="K131" s="26">
        <v>0.70699999999999996</v>
      </c>
      <c r="L131" s="2" t="s">
        <v>942</v>
      </c>
      <c r="M131" s="2" t="s">
        <v>36</v>
      </c>
      <c r="N131" s="2" t="s">
        <v>36</v>
      </c>
      <c r="O131" s="24" t="s">
        <v>943</v>
      </c>
      <c r="P131" s="24">
        <v>62</v>
      </c>
      <c r="Q131" s="24" t="s">
        <v>1615</v>
      </c>
      <c r="R131" s="42">
        <v>1</v>
      </c>
      <c r="S131" s="42">
        <v>1</v>
      </c>
      <c r="T131" s="42"/>
      <c r="U131" s="42"/>
      <c r="V131" s="42"/>
      <c r="W131" s="42"/>
      <c r="X131" s="42"/>
      <c r="Y131" s="42"/>
      <c r="Z131" s="24">
        <v>1</v>
      </c>
      <c r="AA131" s="42"/>
      <c r="AB131" s="42"/>
      <c r="AC131" s="42"/>
      <c r="AD131" s="24">
        <v>1</v>
      </c>
      <c r="AE131" s="42">
        <v>1</v>
      </c>
      <c r="AF131" s="42"/>
      <c r="AG131" s="42"/>
      <c r="AH131" s="42"/>
      <c r="AI131" s="42"/>
      <c r="AJ131" s="42"/>
      <c r="AK131" s="42"/>
      <c r="AL131" s="42"/>
      <c r="AM131" s="24">
        <v>1</v>
      </c>
      <c r="AN131" s="24">
        <v>1</v>
      </c>
      <c r="AO131" s="42"/>
      <c r="AP131" s="42"/>
      <c r="AQ131" s="42"/>
      <c r="AR131" s="42"/>
      <c r="AS131" s="24"/>
      <c r="AT131" s="42"/>
      <c r="AU131" s="42"/>
      <c r="AV131" s="42"/>
      <c r="AW131" s="2"/>
      <c r="AX131" s="2"/>
      <c r="AY131" s="24"/>
      <c r="AZ131" s="24">
        <v>1</v>
      </c>
      <c r="BA131" s="24">
        <v>1</v>
      </c>
      <c r="BB131" s="24"/>
      <c r="BC131" s="24">
        <v>32</v>
      </c>
      <c r="BD131" s="24">
        <v>8</v>
      </c>
      <c r="BE131" s="27">
        <v>6</v>
      </c>
      <c r="BF131" s="3" t="s">
        <v>944</v>
      </c>
      <c r="BG131" s="44" t="s">
        <v>1984</v>
      </c>
    </row>
    <row r="132" spans="1:59" x14ac:dyDescent="0.25">
      <c r="A132" s="9" t="s">
        <v>308</v>
      </c>
      <c r="B132" s="1">
        <v>54786000</v>
      </c>
      <c r="C132" s="37">
        <v>130395</v>
      </c>
      <c r="D132" s="1" t="s">
        <v>488</v>
      </c>
      <c r="E132" s="1" t="s">
        <v>718</v>
      </c>
      <c r="F132" s="1" t="s">
        <v>945</v>
      </c>
      <c r="G132" s="1" t="s">
        <v>945</v>
      </c>
      <c r="I132" s="1">
        <v>2340000</v>
      </c>
      <c r="J132" s="25"/>
      <c r="K132" s="26"/>
      <c r="L132" s="2" t="s">
        <v>754</v>
      </c>
      <c r="M132" s="2" t="s">
        <v>946</v>
      </c>
      <c r="N132" s="2" t="s">
        <v>946</v>
      </c>
      <c r="O132" s="24" t="s">
        <v>1194</v>
      </c>
      <c r="P132" s="24"/>
      <c r="Q132" s="24" t="s">
        <v>1747</v>
      </c>
      <c r="R132" s="42"/>
      <c r="S132" s="42"/>
      <c r="T132" s="42"/>
      <c r="U132" s="42"/>
      <c r="V132" s="42"/>
      <c r="W132" s="42"/>
      <c r="X132" s="42"/>
      <c r="Y132" s="42"/>
      <c r="Z132" s="24"/>
      <c r="AA132" s="42"/>
      <c r="AB132" s="42"/>
      <c r="AC132" s="42"/>
      <c r="AD132" s="24">
        <v>1</v>
      </c>
      <c r="AE132" s="42"/>
      <c r="AF132" s="42"/>
      <c r="AG132" s="42"/>
      <c r="AH132" s="42"/>
      <c r="AI132" s="42"/>
      <c r="AJ132" s="42"/>
      <c r="AK132" s="42"/>
      <c r="AL132" s="42"/>
      <c r="AM132" s="24"/>
      <c r="AN132" s="24"/>
      <c r="AO132" s="42"/>
      <c r="AP132" s="42"/>
      <c r="AQ132" s="42"/>
      <c r="AR132" s="42"/>
      <c r="AS132" s="24"/>
      <c r="AT132" s="42"/>
      <c r="AU132" s="42"/>
      <c r="AV132" s="42"/>
      <c r="AW132" s="2" t="s">
        <v>365</v>
      </c>
      <c r="AX132" s="2" t="s">
        <v>756</v>
      </c>
      <c r="AY132" s="24"/>
      <c r="AZ132" s="24">
        <v>1</v>
      </c>
      <c r="BA132" s="24"/>
      <c r="BB132" s="24"/>
      <c r="BC132" s="24"/>
      <c r="BD132" s="24"/>
      <c r="BE132" s="27">
        <v>21</v>
      </c>
      <c r="BF132" s="3" t="s">
        <v>947</v>
      </c>
      <c r="BG132" s="44"/>
    </row>
    <row r="133" spans="1:59" x14ac:dyDescent="0.25">
      <c r="A133" s="9" t="s">
        <v>309</v>
      </c>
      <c r="B133" s="1">
        <v>83421094</v>
      </c>
      <c r="C133" s="37">
        <v>1628750</v>
      </c>
      <c r="D133" s="1" t="s">
        <v>495</v>
      </c>
      <c r="E133" s="1" t="s">
        <v>531</v>
      </c>
      <c r="F133" s="1" t="s">
        <v>948</v>
      </c>
      <c r="G133" s="1" t="s">
        <v>948</v>
      </c>
      <c r="H133" s="1">
        <v>1749428</v>
      </c>
      <c r="I133" s="1">
        <v>446105</v>
      </c>
      <c r="J133" s="25">
        <v>40</v>
      </c>
      <c r="K133" s="26">
        <v>0.79700000000000004</v>
      </c>
      <c r="L133" s="2" t="s">
        <v>663</v>
      </c>
      <c r="M133" s="2" t="s">
        <v>6</v>
      </c>
      <c r="N133" s="2" t="s">
        <v>6</v>
      </c>
      <c r="O133" s="24" t="s">
        <v>1847</v>
      </c>
      <c r="P133" s="24">
        <v>98</v>
      </c>
      <c r="Q133" s="24" t="s">
        <v>1622</v>
      </c>
      <c r="R133" s="42"/>
      <c r="S133" s="42"/>
      <c r="T133" s="42"/>
      <c r="U133" s="42"/>
      <c r="V133" s="42"/>
      <c r="W133" s="42"/>
      <c r="X133" s="42"/>
      <c r="Y133" s="42"/>
      <c r="Z133" s="24">
        <v>1</v>
      </c>
      <c r="AA133" s="42"/>
      <c r="AB133" s="42"/>
      <c r="AC133" s="42"/>
      <c r="AD133" s="24">
        <v>1</v>
      </c>
      <c r="AE133" s="42"/>
      <c r="AF133" s="42"/>
      <c r="AG133" s="42"/>
      <c r="AH133" s="42"/>
      <c r="AI133" s="42"/>
      <c r="AJ133" s="42"/>
      <c r="AK133" s="42"/>
      <c r="AL133" s="42"/>
      <c r="AM133" s="24"/>
      <c r="AN133" s="24">
        <v>1</v>
      </c>
      <c r="AO133" s="42">
        <v>1</v>
      </c>
      <c r="AP133" s="42"/>
      <c r="AQ133" s="42"/>
      <c r="AR133" s="42"/>
      <c r="AS133" s="24"/>
      <c r="AT133" s="42"/>
      <c r="AU133" s="42"/>
      <c r="AV133" s="42"/>
      <c r="AW133" s="2"/>
      <c r="AX133" s="2"/>
      <c r="AY133" s="24"/>
      <c r="AZ133" s="24"/>
      <c r="BA133" s="24"/>
      <c r="BB133" s="24">
        <v>1</v>
      </c>
      <c r="BC133" s="24">
        <v>69</v>
      </c>
      <c r="BD133" s="24">
        <v>19</v>
      </c>
      <c r="BE133" s="27">
        <v>2</v>
      </c>
      <c r="BF133" s="3" t="s">
        <v>949</v>
      </c>
      <c r="BG133" s="44"/>
    </row>
    <row r="134" spans="1:59" x14ac:dyDescent="0.25">
      <c r="A134" s="9" t="s">
        <v>310</v>
      </c>
      <c r="B134" s="1">
        <v>39127900</v>
      </c>
      <c r="C134" s="37">
        <v>438317</v>
      </c>
      <c r="D134" s="1" t="s">
        <v>495</v>
      </c>
      <c r="E134" s="1" t="s">
        <v>531</v>
      </c>
      <c r="F134" s="1" t="s">
        <v>950</v>
      </c>
      <c r="G134" s="1" t="s">
        <v>950</v>
      </c>
      <c r="H134" s="1">
        <v>694653</v>
      </c>
      <c r="I134" s="1">
        <v>224228</v>
      </c>
      <c r="J134" s="25">
        <v>29.5</v>
      </c>
      <c r="K134" s="26">
        <v>0.65400000000000003</v>
      </c>
      <c r="L134" s="2" t="s">
        <v>951</v>
      </c>
      <c r="M134" s="2" t="s">
        <v>58</v>
      </c>
      <c r="N134" s="2" t="s">
        <v>58</v>
      </c>
      <c r="O134" s="24" t="s">
        <v>952</v>
      </c>
      <c r="P134" s="24">
        <v>964</v>
      </c>
      <c r="Q134" s="24" t="s">
        <v>1621</v>
      </c>
      <c r="R134" s="42"/>
      <c r="S134" s="42"/>
      <c r="T134" s="42"/>
      <c r="U134" s="42"/>
      <c r="V134" s="42"/>
      <c r="W134" s="42"/>
      <c r="X134" s="42"/>
      <c r="Y134" s="42"/>
      <c r="Z134" s="24">
        <v>1</v>
      </c>
      <c r="AA134" s="42"/>
      <c r="AB134" s="42"/>
      <c r="AC134" s="42"/>
      <c r="AD134" s="24">
        <v>1</v>
      </c>
      <c r="AE134" s="42"/>
      <c r="AF134" s="42"/>
      <c r="AG134" s="42"/>
      <c r="AH134" s="42"/>
      <c r="AI134" s="42"/>
      <c r="AJ134" s="42"/>
      <c r="AK134" s="42"/>
      <c r="AL134" s="42"/>
      <c r="AM134" s="24"/>
      <c r="AN134" s="24">
        <v>1</v>
      </c>
      <c r="AO134" s="42">
        <v>1</v>
      </c>
      <c r="AP134" s="42"/>
      <c r="AQ134" s="42"/>
      <c r="AR134" s="42"/>
      <c r="AS134" s="24"/>
      <c r="AT134" s="42"/>
      <c r="AU134" s="42"/>
      <c r="AV134" s="42"/>
      <c r="AW134" s="2"/>
      <c r="AX134" s="2"/>
      <c r="AY134" s="24"/>
      <c r="AZ134" s="24"/>
      <c r="BA134" s="24"/>
      <c r="BB134" s="24">
        <v>1</v>
      </c>
      <c r="BC134" s="24">
        <v>1</v>
      </c>
      <c r="BD134" s="24">
        <v>4</v>
      </c>
      <c r="BE134" s="27"/>
      <c r="BF134" s="3" t="s">
        <v>953</v>
      </c>
      <c r="BG134" s="44"/>
    </row>
    <row r="135" spans="1:59" x14ac:dyDescent="0.25">
      <c r="A135" s="9" t="s">
        <v>311</v>
      </c>
      <c r="B135" s="1">
        <v>4921500</v>
      </c>
      <c r="C135" s="37">
        <v>70273</v>
      </c>
      <c r="D135" s="1" t="s">
        <v>488</v>
      </c>
      <c r="E135" s="1" t="s">
        <v>718</v>
      </c>
      <c r="F135" s="1" t="s">
        <v>954</v>
      </c>
      <c r="G135" s="1" t="s">
        <v>954</v>
      </c>
      <c r="H135" s="1">
        <v>381720</v>
      </c>
      <c r="I135" s="1">
        <v>382754</v>
      </c>
      <c r="J135" s="25">
        <v>31.8</v>
      </c>
      <c r="K135" s="26">
        <v>0.94199999999999995</v>
      </c>
      <c r="L135" s="2" t="s">
        <v>491</v>
      </c>
      <c r="M135" s="2" t="s">
        <v>20</v>
      </c>
      <c r="N135" s="2" t="s">
        <v>955</v>
      </c>
      <c r="O135" s="24" t="s">
        <v>1848</v>
      </c>
      <c r="P135" s="24">
        <v>353</v>
      </c>
      <c r="Q135" s="24" t="s">
        <v>1616</v>
      </c>
      <c r="R135" s="42"/>
      <c r="S135" s="42"/>
      <c r="T135" s="42"/>
      <c r="U135" s="42"/>
      <c r="V135" s="42"/>
      <c r="W135" s="42"/>
      <c r="X135" s="42"/>
      <c r="Y135" s="42"/>
      <c r="Z135" s="24">
        <v>1</v>
      </c>
      <c r="AA135" s="42"/>
      <c r="AB135" s="42"/>
      <c r="AC135" s="42"/>
      <c r="AD135" s="24">
        <v>1</v>
      </c>
      <c r="AE135" s="42"/>
      <c r="AF135" s="42"/>
      <c r="AG135" s="42"/>
      <c r="AH135" s="42"/>
      <c r="AI135" s="42"/>
      <c r="AJ135" s="42"/>
      <c r="AK135" s="42">
        <v>1</v>
      </c>
      <c r="AL135" s="42"/>
      <c r="AM135" s="24">
        <v>1</v>
      </c>
      <c r="AN135" s="24">
        <v>1</v>
      </c>
      <c r="AO135" s="42"/>
      <c r="AP135" s="42"/>
      <c r="AQ135" s="42"/>
      <c r="AR135" s="42"/>
      <c r="AS135" s="24">
        <v>1</v>
      </c>
      <c r="AT135" s="42"/>
      <c r="AU135" s="42"/>
      <c r="AV135" s="42">
        <v>1</v>
      </c>
      <c r="AW135" s="2"/>
      <c r="AX135" s="2"/>
      <c r="AY135" s="24"/>
      <c r="AZ135" s="24">
        <v>1</v>
      </c>
      <c r="BA135" s="24"/>
      <c r="BB135" s="24">
        <v>8</v>
      </c>
      <c r="BC135" s="24">
        <v>31</v>
      </c>
      <c r="BD135" s="24">
        <v>2</v>
      </c>
      <c r="BE135" s="27">
        <v>13</v>
      </c>
      <c r="BF135" s="3" t="s">
        <v>956</v>
      </c>
      <c r="BG135" s="44" t="s">
        <v>2008</v>
      </c>
    </row>
    <row r="136" spans="1:59" x14ac:dyDescent="0.25">
      <c r="A136" s="9" t="s">
        <v>312</v>
      </c>
      <c r="B136" s="1">
        <v>1868700</v>
      </c>
      <c r="C136" s="37">
        <v>13843</v>
      </c>
      <c r="D136" s="1" t="s">
        <v>488</v>
      </c>
      <c r="E136" s="1" t="s">
        <v>718</v>
      </c>
      <c r="F136" s="1" t="s">
        <v>957</v>
      </c>
      <c r="J136" s="25"/>
      <c r="K136" s="26"/>
      <c r="L136" s="2" t="s">
        <v>754</v>
      </c>
      <c r="M136" s="2" t="s">
        <v>958</v>
      </c>
      <c r="N136" s="2" t="s">
        <v>958</v>
      </c>
      <c r="O136" s="24" t="s">
        <v>1194</v>
      </c>
      <c r="P136" s="24"/>
      <c r="Q136" s="24" t="s">
        <v>1747</v>
      </c>
      <c r="R136" s="42"/>
      <c r="S136" s="42"/>
      <c r="T136" s="42"/>
      <c r="U136" s="42"/>
      <c r="V136" s="42"/>
      <c r="W136" s="42"/>
      <c r="X136" s="42"/>
      <c r="Y136" s="42"/>
      <c r="Z136" s="24"/>
      <c r="AA136" s="42"/>
      <c r="AB136" s="42"/>
      <c r="AC136" s="42"/>
      <c r="AD136" s="24">
        <v>1</v>
      </c>
      <c r="AE136" s="42"/>
      <c r="AF136" s="42"/>
      <c r="AG136" s="42"/>
      <c r="AH136" s="42"/>
      <c r="AI136" s="42"/>
      <c r="AJ136" s="42"/>
      <c r="AK136" s="42"/>
      <c r="AL136" s="42"/>
      <c r="AM136" s="24"/>
      <c r="AN136" s="24"/>
      <c r="AO136" s="42"/>
      <c r="AP136" s="42"/>
      <c r="AQ136" s="42"/>
      <c r="AR136" s="42"/>
      <c r="AS136" s="24"/>
      <c r="AT136" s="42"/>
      <c r="AU136" s="42"/>
      <c r="AV136" s="42"/>
      <c r="AW136" s="2" t="s">
        <v>365</v>
      </c>
      <c r="AX136" s="2" t="s">
        <v>756</v>
      </c>
      <c r="AY136" s="24"/>
      <c r="AZ136" s="24">
        <v>1</v>
      </c>
      <c r="BA136" s="24"/>
      <c r="BB136" s="24"/>
      <c r="BC136" s="24"/>
      <c r="BD136" s="24"/>
      <c r="BE136" s="27">
        <v>1</v>
      </c>
      <c r="BF136" s="3" t="s">
        <v>959</v>
      </c>
      <c r="BG136" s="44"/>
    </row>
    <row r="137" spans="1:59" x14ac:dyDescent="0.25">
      <c r="A137" s="9" t="s">
        <v>313</v>
      </c>
      <c r="B137" s="1">
        <v>366130</v>
      </c>
      <c r="C137" s="37">
        <v>103000</v>
      </c>
      <c r="D137" s="1" t="s">
        <v>488</v>
      </c>
      <c r="E137" s="1" t="s">
        <v>718</v>
      </c>
      <c r="F137" s="1" t="s">
        <v>960</v>
      </c>
      <c r="G137" s="1" t="s">
        <v>960</v>
      </c>
      <c r="H137" s="1">
        <v>18606</v>
      </c>
      <c r="I137" s="1">
        <v>25965</v>
      </c>
      <c r="J137" s="25"/>
      <c r="K137" s="26">
        <v>0.93799999999999994</v>
      </c>
      <c r="L137" s="2" t="s">
        <v>961</v>
      </c>
      <c r="M137" s="2" t="s">
        <v>52</v>
      </c>
      <c r="N137" s="2" t="s">
        <v>962</v>
      </c>
      <c r="O137" s="24" t="s">
        <v>963</v>
      </c>
      <c r="P137" s="24">
        <v>354</v>
      </c>
      <c r="Q137" s="24" t="s">
        <v>1623</v>
      </c>
      <c r="R137" s="42"/>
      <c r="S137" s="42"/>
      <c r="T137" s="42"/>
      <c r="U137" s="42"/>
      <c r="V137" s="42"/>
      <c r="W137" s="42"/>
      <c r="X137" s="42"/>
      <c r="Y137" s="42"/>
      <c r="Z137" s="24">
        <v>1</v>
      </c>
      <c r="AA137" s="42"/>
      <c r="AB137" s="42">
        <v>1</v>
      </c>
      <c r="AC137" s="42"/>
      <c r="AD137" s="24">
        <v>1</v>
      </c>
      <c r="AE137" s="42"/>
      <c r="AF137" s="42"/>
      <c r="AG137" s="42"/>
      <c r="AH137" s="42"/>
      <c r="AI137" s="42"/>
      <c r="AJ137" s="42"/>
      <c r="AK137" s="42">
        <v>1</v>
      </c>
      <c r="AL137" s="42"/>
      <c r="AM137" s="24">
        <v>1</v>
      </c>
      <c r="AN137" s="24">
        <v>1</v>
      </c>
      <c r="AO137" s="42"/>
      <c r="AP137" s="42">
        <v>1</v>
      </c>
      <c r="AQ137" s="42"/>
      <c r="AR137" s="42"/>
      <c r="AS137" s="24"/>
      <c r="AT137" s="42"/>
      <c r="AU137" s="42"/>
      <c r="AV137" s="42"/>
      <c r="AW137" s="2"/>
      <c r="AX137" s="2"/>
      <c r="AY137" s="24"/>
      <c r="AZ137" s="24">
        <v>1</v>
      </c>
      <c r="BA137" s="24"/>
      <c r="BB137" s="24">
        <v>1</v>
      </c>
      <c r="BC137" s="24">
        <v>4</v>
      </c>
      <c r="BD137" s="24">
        <v>2</v>
      </c>
      <c r="BE137" s="27">
        <v>1</v>
      </c>
      <c r="BF137" s="3" t="s">
        <v>964</v>
      </c>
      <c r="BG137" s="44" t="s">
        <v>1991</v>
      </c>
    </row>
    <row r="138" spans="1:59" x14ac:dyDescent="0.25">
      <c r="A138" s="9" t="s">
        <v>17</v>
      </c>
      <c r="B138" s="1">
        <v>9192125</v>
      </c>
      <c r="C138" s="37">
        <v>20770</v>
      </c>
      <c r="D138" s="1" t="s">
        <v>495</v>
      </c>
      <c r="E138" s="1" t="s">
        <v>531</v>
      </c>
      <c r="F138" s="1" t="s">
        <v>965</v>
      </c>
      <c r="G138" s="1" t="s">
        <v>965</v>
      </c>
      <c r="H138" s="1">
        <v>334328</v>
      </c>
      <c r="I138" s="1">
        <v>370588</v>
      </c>
      <c r="J138" s="25">
        <v>38.9</v>
      </c>
      <c r="K138" s="26">
        <v>0.90600000000000003</v>
      </c>
      <c r="L138" s="2" t="s">
        <v>966</v>
      </c>
      <c r="M138" s="2" t="s">
        <v>17</v>
      </c>
      <c r="N138" s="2" t="s">
        <v>967</v>
      </c>
      <c r="O138" s="24" t="s">
        <v>1849</v>
      </c>
      <c r="P138" s="24">
        <v>972</v>
      </c>
      <c r="Q138" s="24" t="s">
        <v>1617</v>
      </c>
      <c r="R138" s="42"/>
      <c r="S138" s="42"/>
      <c r="T138" s="42"/>
      <c r="U138" s="42"/>
      <c r="V138" s="42"/>
      <c r="W138" s="42"/>
      <c r="X138" s="42"/>
      <c r="Y138" s="42"/>
      <c r="Z138" s="24">
        <v>1</v>
      </c>
      <c r="AA138" s="42"/>
      <c r="AB138" s="42"/>
      <c r="AC138" s="42"/>
      <c r="AD138" s="24">
        <v>1</v>
      </c>
      <c r="AE138" s="42"/>
      <c r="AF138" s="42"/>
      <c r="AG138" s="42"/>
      <c r="AH138" s="42"/>
      <c r="AI138" s="42"/>
      <c r="AJ138" s="42"/>
      <c r="AK138" s="42">
        <v>1</v>
      </c>
      <c r="AL138" s="42"/>
      <c r="AM138" s="24">
        <v>1</v>
      </c>
      <c r="AN138" s="24">
        <v>1</v>
      </c>
      <c r="AO138" s="42"/>
      <c r="AP138" s="42"/>
      <c r="AQ138" s="42"/>
      <c r="AR138" s="42"/>
      <c r="AS138" s="24"/>
      <c r="AT138" s="42"/>
      <c r="AU138" s="42"/>
      <c r="AV138" s="42"/>
      <c r="AW138" s="2"/>
      <c r="AX138" s="2"/>
      <c r="AY138" s="24"/>
      <c r="AZ138" s="24"/>
      <c r="BA138" s="24"/>
      <c r="BB138" s="24">
        <v>12</v>
      </c>
      <c r="BC138" s="24">
        <v>9</v>
      </c>
      <c r="BD138" s="24">
        <v>9</v>
      </c>
      <c r="BE138" s="27">
        <v>7</v>
      </c>
      <c r="BF138" s="3" t="s">
        <v>968</v>
      </c>
      <c r="BG138" s="44"/>
    </row>
    <row r="139" spans="1:59" x14ac:dyDescent="0.25">
      <c r="A139" s="9" t="s">
        <v>314</v>
      </c>
      <c r="B139" s="1">
        <v>60238522</v>
      </c>
      <c r="C139" s="37">
        <v>301338</v>
      </c>
      <c r="D139" s="1" t="s">
        <v>488</v>
      </c>
      <c r="E139" s="1" t="s">
        <v>489</v>
      </c>
      <c r="F139" s="1" t="s">
        <v>969</v>
      </c>
      <c r="G139" s="1" t="s">
        <v>969</v>
      </c>
      <c r="H139" s="1">
        <v>2399825</v>
      </c>
      <c r="I139" s="1">
        <v>2075856</v>
      </c>
      <c r="J139" s="25">
        <v>35.4</v>
      </c>
      <c r="K139" s="26">
        <v>0.88300000000000001</v>
      </c>
      <c r="L139" s="2" t="s">
        <v>491</v>
      </c>
      <c r="M139" s="2" t="s">
        <v>2</v>
      </c>
      <c r="N139" s="2" t="s">
        <v>970</v>
      </c>
      <c r="O139" s="24" t="s">
        <v>971</v>
      </c>
      <c r="P139" s="24">
        <v>39</v>
      </c>
      <c r="Q139" s="24" t="s">
        <v>1624</v>
      </c>
      <c r="R139" s="42"/>
      <c r="S139" s="42"/>
      <c r="T139" s="42"/>
      <c r="U139" s="42"/>
      <c r="V139" s="42"/>
      <c r="W139" s="42"/>
      <c r="X139" s="42"/>
      <c r="Y139" s="42"/>
      <c r="Z139" s="24">
        <v>1</v>
      </c>
      <c r="AA139" s="42"/>
      <c r="AB139" s="42"/>
      <c r="AC139" s="42"/>
      <c r="AD139" s="24">
        <v>1</v>
      </c>
      <c r="AE139" s="42">
        <v>1</v>
      </c>
      <c r="AF139" s="42">
        <v>1</v>
      </c>
      <c r="AG139" s="42"/>
      <c r="AH139" s="42"/>
      <c r="AI139" s="42"/>
      <c r="AJ139" s="42"/>
      <c r="AK139" s="42">
        <v>1</v>
      </c>
      <c r="AL139" s="42"/>
      <c r="AM139" s="24">
        <v>1</v>
      </c>
      <c r="AN139" s="24">
        <v>1</v>
      </c>
      <c r="AO139" s="42"/>
      <c r="AP139" s="42">
        <v>1</v>
      </c>
      <c r="AQ139" s="42"/>
      <c r="AR139" s="42"/>
      <c r="AS139" s="24">
        <v>1</v>
      </c>
      <c r="AT139" s="42"/>
      <c r="AU139" s="42"/>
      <c r="AV139" s="42">
        <v>1</v>
      </c>
      <c r="AW139" s="2"/>
      <c r="AX139" s="2"/>
      <c r="AY139" s="24"/>
      <c r="AZ139" s="24"/>
      <c r="BA139" s="24"/>
      <c r="BB139" s="24">
        <v>20</v>
      </c>
      <c r="BC139" s="24">
        <v>577</v>
      </c>
      <c r="BD139" s="24">
        <v>51</v>
      </c>
      <c r="BE139" s="27">
        <v>38</v>
      </c>
      <c r="BF139" s="3" t="s">
        <v>972</v>
      </c>
      <c r="BG139" s="44" t="s">
        <v>2008</v>
      </c>
    </row>
    <row r="140" spans="1:59" x14ac:dyDescent="0.25">
      <c r="A140" s="9" t="s">
        <v>132</v>
      </c>
      <c r="B140" s="1">
        <v>2726667</v>
      </c>
      <c r="C140" s="37">
        <v>10991</v>
      </c>
      <c r="D140" s="1" t="s">
        <v>520</v>
      </c>
      <c r="E140" s="1" t="s">
        <v>521</v>
      </c>
      <c r="F140" s="1" t="s">
        <v>894</v>
      </c>
      <c r="G140" s="1" t="s">
        <v>894</v>
      </c>
      <c r="H140" s="1">
        <v>27062</v>
      </c>
      <c r="I140" s="1">
        <v>15461</v>
      </c>
      <c r="J140" s="25">
        <v>45.5</v>
      </c>
      <c r="K140" s="26">
        <v>0.72599999999999998</v>
      </c>
      <c r="L140" s="2" t="s">
        <v>973</v>
      </c>
      <c r="M140" s="2" t="s">
        <v>132</v>
      </c>
      <c r="N140" s="2" t="s">
        <v>132</v>
      </c>
      <c r="O140" s="24" t="s">
        <v>974</v>
      </c>
      <c r="P140" s="24">
        <v>1</v>
      </c>
      <c r="Q140" s="24" t="s">
        <v>1626</v>
      </c>
      <c r="R140" s="42"/>
      <c r="S140" s="42"/>
      <c r="T140" s="42"/>
      <c r="U140" s="42"/>
      <c r="V140" s="42"/>
      <c r="W140" s="42">
        <v>1</v>
      </c>
      <c r="X140" s="42"/>
      <c r="Y140" s="42"/>
      <c r="Z140" s="24">
        <v>1</v>
      </c>
      <c r="AA140" s="42">
        <v>1</v>
      </c>
      <c r="AB140" s="42"/>
      <c r="AC140" s="42"/>
      <c r="AD140" s="24">
        <v>1</v>
      </c>
      <c r="AE140" s="42"/>
      <c r="AF140" s="42"/>
      <c r="AG140" s="42"/>
      <c r="AH140" s="42"/>
      <c r="AI140" s="42"/>
      <c r="AJ140" s="42"/>
      <c r="AK140" s="42"/>
      <c r="AL140" s="42">
        <v>1</v>
      </c>
      <c r="AM140" s="24">
        <v>1</v>
      </c>
      <c r="AN140" s="24">
        <v>1</v>
      </c>
      <c r="AO140" s="42"/>
      <c r="AP140" s="42"/>
      <c r="AQ140" s="42"/>
      <c r="AR140" s="42"/>
      <c r="AS140" s="24"/>
      <c r="AT140" s="42"/>
      <c r="AU140" s="42"/>
      <c r="AV140" s="42"/>
      <c r="AW140" s="2"/>
      <c r="AX140" s="2"/>
      <c r="AY140" s="24"/>
      <c r="AZ140" s="24">
        <v>1</v>
      </c>
      <c r="BA140" s="24"/>
      <c r="BB140" s="24"/>
      <c r="BC140" s="24">
        <v>78</v>
      </c>
      <c r="BD140" s="24">
        <v>1</v>
      </c>
      <c r="BE140" s="27">
        <v>2</v>
      </c>
      <c r="BF140" s="3" t="s">
        <v>975</v>
      </c>
      <c r="BG140" s="44" t="s">
        <v>1987</v>
      </c>
    </row>
    <row r="141" spans="1:59" x14ac:dyDescent="0.25">
      <c r="A141" s="9" t="s">
        <v>315</v>
      </c>
      <c r="B141" s="1">
        <v>125950000</v>
      </c>
      <c r="C141" s="37">
        <v>377975</v>
      </c>
      <c r="D141" s="1" t="s">
        <v>495</v>
      </c>
      <c r="E141" s="1" t="s">
        <v>677</v>
      </c>
      <c r="F141" s="1" t="s">
        <v>976</v>
      </c>
      <c r="G141" s="1" t="s">
        <v>976</v>
      </c>
      <c r="H141" s="1">
        <v>5619492</v>
      </c>
      <c r="I141" s="1">
        <v>4971767</v>
      </c>
      <c r="J141" s="25">
        <v>24.9</v>
      </c>
      <c r="K141" s="26">
        <v>0.91500000000000004</v>
      </c>
      <c r="L141" s="2" t="s">
        <v>977</v>
      </c>
      <c r="M141" s="2" t="s">
        <v>29</v>
      </c>
      <c r="N141" s="2" t="s">
        <v>978</v>
      </c>
      <c r="O141" s="24" t="s">
        <v>979</v>
      </c>
      <c r="P141" s="24">
        <v>81</v>
      </c>
      <c r="Q141" s="24" t="s">
        <v>1628</v>
      </c>
      <c r="R141" s="42">
        <v>1</v>
      </c>
      <c r="S141" s="42"/>
      <c r="T141" s="42"/>
      <c r="U141" s="42"/>
      <c r="V141" s="42"/>
      <c r="W141" s="42"/>
      <c r="X141" s="42"/>
      <c r="Y141" s="42"/>
      <c r="Z141" s="24">
        <v>1</v>
      </c>
      <c r="AA141" s="42"/>
      <c r="AB141" s="42"/>
      <c r="AC141" s="42"/>
      <c r="AD141" s="24">
        <v>1</v>
      </c>
      <c r="AE141" s="42">
        <v>1</v>
      </c>
      <c r="AF141" s="42">
        <v>1</v>
      </c>
      <c r="AG141" s="42"/>
      <c r="AH141" s="42"/>
      <c r="AI141" s="42"/>
      <c r="AJ141" s="42"/>
      <c r="AK141" s="42">
        <v>1</v>
      </c>
      <c r="AL141" s="42"/>
      <c r="AM141" s="24">
        <v>1</v>
      </c>
      <c r="AN141" s="24">
        <v>1</v>
      </c>
      <c r="AO141" s="42"/>
      <c r="AP141" s="42"/>
      <c r="AQ141" s="42"/>
      <c r="AR141" s="42"/>
      <c r="AS141" s="24"/>
      <c r="AT141" s="42"/>
      <c r="AU141" s="42"/>
      <c r="AV141" s="42"/>
      <c r="AW141" s="2"/>
      <c r="AX141" s="2"/>
      <c r="AY141" s="24"/>
      <c r="AZ141" s="24">
        <v>1</v>
      </c>
      <c r="BA141" s="24"/>
      <c r="BB141" s="24">
        <v>28</v>
      </c>
      <c r="BC141" s="24">
        <v>439</v>
      </c>
      <c r="BD141" s="24">
        <v>19</v>
      </c>
      <c r="BE141" s="27">
        <v>7</v>
      </c>
      <c r="BF141" s="3" t="s">
        <v>980</v>
      </c>
      <c r="BG141" s="44"/>
    </row>
    <row r="142" spans="1:59" x14ac:dyDescent="0.25">
      <c r="A142" s="9" t="s">
        <v>316</v>
      </c>
      <c r="B142" s="1">
        <v>106800</v>
      </c>
      <c r="C142" s="37">
        <v>116</v>
      </c>
      <c r="D142" s="1" t="s">
        <v>488</v>
      </c>
      <c r="E142" s="1" t="s">
        <v>718</v>
      </c>
      <c r="F142" s="1" t="s">
        <v>981</v>
      </c>
      <c r="J142" s="25"/>
      <c r="K142" s="26"/>
      <c r="L142" s="2"/>
      <c r="M142" s="2" t="s">
        <v>316</v>
      </c>
      <c r="N142" s="2"/>
      <c r="O142" s="24" t="s">
        <v>1850</v>
      </c>
      <c r="P142" s="24"/>
      <c r="Q142" s="24" t="s">
        <v>1625</v>
      </c>
      <c r="R142" s="42"/>
      <c r="S142" s="42"/>
      <c r="T142" s="42"/>
      <c r="U142" s="42"/>
      <c r="V142" s="42"/>
      <c r="W142" s="42"/>
      <c r="X142" s="42"/>
      <c r="Y142" s="42"/>
      <c r="Z142" s="24"/>
      <c r="AA142" s="42"/>
      <c r="AB142" s="42"/>
      <c r="AC142" s="42"/>
      <c r="AD142" s="24">
        <v>0</v>
      </c>
      <c r="AE142" s="42"/>
      <c r="AF142" s="42"/>
      <c r="AG142" s="42"/>
      <c r="AH142" s="42"/>
      <c r="AI142" s="42"/>
      <c r="AJ142" s="42"/>
      <c r="AK142" s="42"/>
      <c r="AL142" s="42"/>
      <c r="AM142" s="24"/>
      <c r="AN142" s="24"/>
      <c r="AO142" s="42"/>
      <c r="AP142" s="42"/>
      <c r="AQ142" s="42"/>
      <c r="AR142" s="42"/>
      <c r="AS142" s="24"/>
      <c r="AT142" s="42"/>
      <c r="AU142" s="42"/>
      <c r="AV142" s="42"/>
      <c r="AW142" s="2" t="s">
        <v>365</v>
      </c>
      <c r="AX142" s="2" t="s">
        <v>835</v>
      </c>
      <c r="AY142" s="24">
        <v>1</v>
      </c>
      <c r="AZ142" s="24">
        <v>1</v>
      </c>
      <c r="BA142" s="24"/>
      <c r="BB142" s="24"/>
      <c r="BC142" s="24"/>
      <c r="BD142" s="24"/>
      <c r="BE142" s="27"/>
      <c r="BF142" s="3" t="s">
        <v>982</v>
      </c>
      <c r="BG142" s="44"/>
    </row>
    <row r="143" spans="1:59" x14ac:dyDescent="0.25">
      <c r="A143" s="9" t="s">
        <v>317</v>
      </c>
      <c r="B143" s="1">
        <v>10673288</v>
      </c>
      <c r="C143" s="37">
        <v>89342</v>
      </c>
      <c r="D143" s="1" t="s">
        <v>495</v>
      </c>
      <c r="E143" s="1" t="s">
        <v>531</v>
      </c>
      <c r="F143" s="1" t="s">
        <v>983</v>
      </c>
      <c r="G143" s="1" t="s">
        <v>983</v>
      </c>
      <c r="H143" s="1">
        <v>93399</v>
      </c>
      <c r="I143" s="1">
        <v>42291</v>
      </c>
      <c r="J143" s="25">
        <v>35.4</v>
      </c>
      <c r="K143" s="26">
        <v>0.72299999999999998</v>
      </c>
      <c r="L143" s="2" t="s">
        <v>984</v>
      </c>
      <c r="M143" s="2" t="s">
        <v>91</v>
      </c>
      <c r="N143" s="2" t="s">
        <v>985</v>
      </c>
      <c r="O143" s="24" t="s">
        <v>1851</v>
      </c>
      <c r="P143" s="24">
        <v>962</v>
      </c>
      <c r="Q143" s="24" t="s">
        <v>1627</v>
      </c>
      <c r="R143" s="42"/>
      <c r="S143" s="42"/>
      <c r="T143" s="42"/>
      <c r="U143" s="42"/>
      <c r="V143" s="42"/>
      <c r="W143" s="42"/>
      <c r="X143" s="42"/>
      <c r="Y143" s="42"/>
      <c r="Z143" s="24">
        <v>1</v>
      </c>
      <c r="AA143" s="42"/>
      <c r="AB143" s="42"/>
      <c r="AC143" s="42"/>
      <c r="AD143" s="24">
        <v>1</v>
      </c>
      <c r="AE143" s="42"/>
      <c r="AF143" s="42"/>
      <c r="AG143" s="42"/>
      <c r="AH143" s="42"/>
      <c r="AI143" s="42"/>
      <c r="AJ143" s="42"/>
      <c r="AK143" s="42"/>
      <c r="AL143" s="42"/>
      <c r="AM143" s="24">
        <v>1</v>
      </c>
      <c r="AN143" s="24">
        <v>1</v>
      </c>
      <c r="AO143" s="42"/>
      <c r="AP143" s="42"/>
      <c r="AQ143" s="42"/>
      <c r="AR143" s="42"/>
      <c r="AS143" s="24"/>
      <c r="AT143" s="42"/>
      <c r="AU143" s="42"/>
      <c r="AV143" s="42"/>
      <c r="AW143" s="2"/>
      <c r="AX143" s="2"/>
      <c r="AY143" s="24"/>
      <c r="AZ143" s="24"/>
      <c r="BA143" s="24"/>
      <c r="BB143" s="24"/>
      <c r="BC143" s="24">
        <v>1</v>
      </c>
      <c r="BD143" s="24">
        <v>4</v>
      </c>
      <c r="BE143" s="27">
        <v>2</v>
      </c>
      <c r="BF143" s="3" t="s">
        <v>986</v>
      </c>
      <c r="BG143" s="44"/>
    </row>
    <row r="144" spans="1:59" x14ac:dyDescent="0.25">
      <c r="A144" s="9" t="s">
        <v>318</v>
      </c>
      <c r="B144" s="1">
        <v>1795666</v>
      </c>
      <c r="C144" s="37">
        <v>10887</v>
      </c>
      <c r="D144" s="1" t="s">
        <v>488</v>
      </c>
      <c r="E144" s="1" t="s">
        <v>489</v>
      </c>
      <c r="F144" s="1" t="s">
        <v>987</v>
      </c>
      <c r="G144" s="1" t="s">
        <v>987</v>
      </c>
      <c r="H144" s="1">
        <v>20876</v>
      </c>
      <c r="I144" s="1">
        <v>7947</v>
      </c>
      <c r="J144" s="25"/>
      <c r="K144" s="26"/>
      <c r="L144" s="2"/>
      <c r="M144" s="2" t="s">
        <v>318</v>
      </c>
      <c r="N144" s="2"/>
      <c r="O144" s="24"/>
      <c r="P144" s="24">
        <v>383</v>
      </c>
      <c r="Q144" s="24"/>
      <c r="R144" s="42"/>
      <c r="S144" s="42"/>
      <c r="T144" s="42"/>
      <c r="U144" s="42"/>
      <c r="V144" s="42"/>
      <c r="W144" s="42"/>
      <c r="X144" s="42"/>
      <c r="Y144" s="42"/>
      <c r="Z144" s="24">
        <v>1</v>
      </c>
      <c r="AA144" s="42"/>
      <c r="AB144" s="42"/>
      <c r="AC144" s="42"/>
      <c r="AD144" s="24">
        <v>1</v>
      </c>
      <c r="AE144" s="42"/>
      <c r="AF144" s="42"/>
      <c r="AG144" s="42"/>
      <c r="AH144" s="42"/>
      <c r="AI144" s="42"/>
      <c r="AJ144" s="42"/>
      <c r="AK144" s="42"/>
      <c r="AL144" s="42"/>
      <c r="AM144" s="24"/>
      <c r="AN144" s="24"/>
      <c r="AO144" s="42"/>
      <c r="AP144" s="42"/>
      <c r="AQ144" s="42"/>
      <c r="AR144" s="42"/>
      <c r="AS144" s="24"/>
      <c r="AT144" s="42"/>
      <c r="AU144" s="42"/>
      <c r="AV144" s="42"/>
      <c r="AW144" s="2" t="s">
        <v>386</v>
      </c>
      <c r="AX144" s="2" t="s">
        <v>988</v>
      </c>
      <c r="AY144" s="24"/>
      <c r="AZ144" s="24"/>
      <c r="BA144" s="24"/>
      <c r="BB144" s="24"/>
      <c r="BC144" s="24">
        <v>1</v>
      </c>
      <c r="BD144" s="24"/>
      <c r="BE144" s="27"/>
      <c r="BF144" s="3" t="s">
        <v>989</v>
      </c>
      <c r="BG144" s="44"/>
    </row>
    <row r="145" spans="1:59" x14ac:dyDescent="0.25">
      <c r="A145" s="9" t="s">
        <v>67</v>
      </c>
      <c r="B145" s="1">
        <v>4420110</v>
      </c>
      <c r="C145" s="37">
        <v>17818</v>
      </c>
      <c r="D145" s="1" t="s">
        <v>495</v>
      </c>
      <c r="E145" s="1" t="s">
        <v>531</v>
      </c>
      <c r="F145" s="1" t="s">
        <v>990</v>
      </c>
      <c r="G145" s="1" t="s">
        <v>990</v>
      </c>
      <c r="H145" s="1">
        <v>301916</v>
      </c>
      <c r="I145" s="1">
        <v>141646</v>
      </c>
      <c r="J145" s="25"/>
      <c r="K145" s="26">
        <v>0.80800000000000005</v>
      </c>
      <c r="L145" s="2" t="s">
        <v>991</v>
      </c>
      <c r="M145" s="2" t="s">
        <v>67</v>
      </c>
      <c r="N145" s="2" t="s">
        <v>992</v>
      </c>
      <c r="O145" s="24" t="s">
        <v>1853</v>
      </c>
      <c r="P145" s="24">
        <v>965</v>
      </c>
      <c r="Q145" s="24" t="s">
        <v>1637</v>
      </c>
      <c r="R145" s="42"/>
      <c r="S145" s="42"/>
      <c r="T145" s="42"/>
      <c r="U145" s="42"/>
      <c r="V145" s="42"/>
      <c r="W145" s="42"/>
      <c r="X145" s="42"/>
      <c r="Y145" s="42"/>
      <c r="Z145" s="24">
        <v>1</v>
      </c>
      <c r="AA145" s="42"/>
      <c r="AB145" s="42"/>
      <c r="AC145" s="42"/>
      <c r="AD145" s="24">
        <v>1</v>
      </c>
      <c r="AE145" s="42"/>
      <c r="AF145" s="42"/>
      <c r="AG145" s="42"/>
      <c r="AH145" s="42"/>
      <c r="AI145" s="42"/>
      <c r="AJ145" s="42"/>
      <c r="AK145" s="42"/>
      <c r="AL145" s="42"/>
      <c r="AM145" s="24">
        <v>1</v>
      </c>
      <c r="AN145" s="24">
        <v>1</v>
      </c>
      <c r="AO145" s="42">
        <v>1</v>
      </c>
      <c r="AP145" s="42"/>
      <c r="AQ145" s="42"/>
      <c r="AR145" s="42"/>
      <c r="AS145" s="24"/>
      <c r="AT145" s="42"/>
      <c r="AU145" s="42"/>
      <c r="AV145" s="42"/>
      <c r="AW145" s="2"/>
      <c r="AX145" s="2"/>
      <c r="AY145" s="24"/>
      <c r="AZ145" s="24"/>
      <c r="BA145" s="24"/>
      <c r="BB145" s="24"/>
      <c r="BC145" s="24">
        <v>2</v>
      </c>
      <c r="BD145" s="24"/>
      <c r="BE145" s="27"/>
      <c r="BF145" s="3" t="s">
        <v>993</v>
      </c>
      <c r="BG145" s="44"/>
    </row>
    <row r="146" spans="1:59" x14ac:dyDescent="0.25">
      <c r="A146" s="9" t="s">
        <v>165</v>
      </c>
      <c r="B146" s="1">
        <v>7123205</v>
      </c>
      <c r="C146" s="37">
        <v>236800</v>
      </c>
      <c r="D146" s="1" t="s">
        <v>495</v>
      </c>
      <c r="E146" s="1" t="s">
        <v>619</v>
      </c>
      <c r="F146" s="1" t="s">
        <v>994</v>
      </c>
      <c r="G146" s="1" t="s">
        <v>994</v>
      </c>
      <c r="H146" s="1">
        <v>53752</v>
      </c>
      <c r="I146" s="1">
        <v>18120</v>
      </c>
      <c r="J146" s="25">
        <v>36.4</v>
      </c>
      <c r="K146" s="26">
        <v>0.60399999999999998</v>
      </c>
      <c r="L146" s="2" t="s">
        <v>995</v>
      </c>
      <c r="M146" s="2" t="s">
        <v>165</v>
      </c>
      <c r="N146" s="2" t="s">
        <v>996</v>
      </c>
      <c r="O146" s="24" t="s">
        <v>1854</v>
      </c>
      <c r="P146" s="24">
        <v>856</v>
      </c>
      <c r="Q146" s="24" t="s">
        <v>1641</v>
      </c>
      <c r="R146" s="42"/>
      <c r="S146" s="42">
        <v>1</v>
      </c>
      <c r="T146" s="42"/>
      <c r="U146" s="42"/>
      <c r="V146" s="42"/>
      <c r="W146" s="42"/>
      <c r="X146" s="42"/>
      <c r="Y146" s="42"/>
      <c r="Z146" s="24">
        <v>1</v>
      </c>
      <c r="AA146" s="42"/>
      <c r="AB146" s="42"/>
      <c r="AC146" s="42"/>
      <c r="AD146" s="24">
        <v>1</v>
      </c>
      <c r="AE146" s="42"/>
      <c r="AF146" s="42"/>
      <c r="AG146" s="42"/>
      <c r="AH146" s="42"/>
      <c r="AI146" s="42"/>
      <c r="AJ146" s="42"/>
      <c r="AK146" s="42"/>
      <c r="AL146" s="42"/>
      <c r="AM146" s="24">
        <v>1</v>
      </c>
      <c r="AN146" s="24">
        <v>1</v>
      </c>
      <c r="AO146" s="42"/>
      <c r="AP146" s="42"/>
      <c r="AQ146" s="42"/>
      <c r="AR146" s="42"/>
      <c r="AS146" s="24"/>
      <c r="AT146" s="42"/>
      <c r="AU146" s="42"/>
      <c r="AV146" s="42"/>
      <c r="AW146" s="2"/>
      <c r="AX146" s="2"/>
      <c r="AY146" s="24"/>
      <c r="AZ146" s="24"/>
      <c r="BA146" s="24"/>
      <c r="BB146" s="24"/>
      <c r="BC146" s="24"/>
      <c r="BD146" s="24">
        <v>2</v>
      </c>
      <c r="BE146" s="27">
        <v>2</v>
      </c>
      <c r="BF146" s="3" t="s">
        <v>997</v>
      </c>
      <c r="BG146" s="44" t="s">
        <v>1984</v>
      </c>
    </row>
    <row r="147" spans="1:59" x14ac:dyDescent="0.25">
      <c r="A147" s="9" t="s">
        <v>319</v>
      </c>
      <c r="B147" s="1">
        <v>2007201</v>
      </c>
      <c r="C147" s="37">
        <v>30355</v>
      </c>
      <c r="D147" s="1" t="s">
        <v>481</v>
      </c>
      <c r="E147" s="1" t="s">
        <v>502</v>
      </c>
      <c r="F147" s="1" t="s">
        <v>998</v>
      </c>
      <c r="G147" s="1" t="s">
        <v>998</v>
      </c>
      <c r="H147" s="1">
        <v>7231</v>
      </c>
      <c r="I147" s="1">
        <v>2713</v>
      </c>
      <c r="J147" s="25">
        <v>52.5</v>
      </c>
      <c r="K147" s="26">
        <v>0.51800000000000002</v>
      </c>
      <c r="L147" s="2" t="s">
        <v>999</v>
      </c>
      <c r="M147" s="2" t="s">
        <v>1000</v>
      </c>
      <c r="N147" s="2" t="s">
        <v>1000</v>
      </c>
      <c r="O147" s="24" t="s">
        <v>1855</v>
      </c>
      <c r="P147" s="24">
        <v>266</v>
      </c>
      <c r="Q147" s="24" t="s">
        <v>1647</v>
      </c>
      <c r="R147" s="42"/>
      <c r="S147" s="42"/>
      <c r="T147" s="42"/>
      <c r="U147" s="42"/>
      <c r="V147" s="42"/>
      <c r="W147" s="42"/>
      <c r="X147" s="42"/>
      <c r="Y147" s="42"/>
      <c r="Z147" s="24">
        <v>1</v>
      </c>
      <c r="AA147" s="42">
        <v>1</v>
      </c>
      <c r="AB147" s="42"/>
      <c r="AC147" s="42"/>
      <c r="AD147" s="24">
        <v>1</v>
      </c>
      <c r="AE147" s="42"/>
      <c r="AF147" s="42"/>
      <c r="AG147" s="42"/>
      <c r="AH147" s="42"/>
      <c r="AI147" s="42"/>
      <c r="AJ147" s="42"/>
      <c r="AK147" s="42"/>
      <c r="AL147" s="42"/>
      <c r="AM147" s="24">
        <v>1</v>
      </c>
      <c r="AN147" s="24">
        <v>1</v>
      </c>
      <c r="AO147" s="42"/>
      <c r="AP147" s="42"/>
      <c r="AQ147" s="42"/>
      <c r="AR147" s="42">
        <v>1</v>
      </c>
      <c r="AS147" s="24"/>
      <c r="AT147" s="42"/>
      <c r="AU147" s="42"/>
      <c r="AV147" s="42"/>
      <c r="AW147" s="2"/>
      <c r="AX147" s="2"/>
      <c r="AY147" s="24"/>
      <c r="AZ147" s="24"/>
      <c r="BA147" s="24"/>
      <c r="BB147" s="24"/>
      <c r="BC147" s="24"/>
      <c r="BD147" s="24">
        <v>1</v>
      </c>
      <c r="BE147" s="27"/>
      <c r="BF147" s="3" t="s">
        <v>1001</v>
      </c>
      <c r="BG147" s="44" t="s">
        <v>2004</v>
      </c>
    </row>
    <row r="148" spans="1:59" x14ac:dyDescent="0.25">
      <c r="A148" s="9" t="s">
        <v>320</v>
      </c>
      <c r="B148" s="1">
        <v>1906800</v>
      </c>
      <c r="C148" s="37">
        <v>64559</v>
      </c>
      <c r="D148" s="1" t="s">
        <v>488</v>
      </c>
      <c r="E148" s="1" t="s">
        <v>718</v>
      </c>
      <c r="F148" s="1" t="s">
        <v>1002</v>
      </c>
      <c r="G148" s="1" t="s">
        <v>1002</v>
      </c>
      <c r="H148" s="1">
        <v>57336</v>
      </c>
      <c r="I148" s="1">
        <v>34882</v>
      </c>
      <c r="J148" s="25">
        <v>36.6</v>
      </c>
      <c r="K148" s="26">
        <v>0.85399999999999998</v>
      </c>
      <c r="L148" s="2" t="s">
        <v>491</v>
      </c>
      <c r="M148" s="2" t="s">
        <v>77</v>
      </c>
      <c r="N148" s="2" t="s">
        <v>1003</v>
      </c>
      <c r="O148" s="24" t="s">
        <v>1856</v>
      </c>
      <c r="P148" s="24">
        <v>371</v>
      </c>
      <c r="Q148" s="24" t="s">
        <v>1650</v>
      </c>
      <c r="R148" s="42"/>
      <c r="S148" s="42"/>
      <c r="T148" s="42"/>
      <c r="U148" s="42"/>
      <c r="V148" s="42"/>
      <c r="W148" s="42"/>
      <c r="X148" s="42"/>
      <c r="Y148" s="42"/>
      <c r="Z148" s="24">
        <v>1</v>
      </c>
      <c r="AA148" s="42"/>
      <c r="AB148" s="42"/>
      <c r="AC148" s="42">
        <v>1</v>
      </c>
      <c r="AD148" s="24">
        <v>1</v>
      </c>
      <c r="AE148" s="42"/>
      <c r="AF148" s="42"/>
      <c r="AG148" s="42"/>
      <c r="AH148" s="42"/>
      <c r="AI148" s="42"/>
      <c r="AJ148" s="42"/>
      <c r="AK148" s="42">
        <v>1</v>
      </c>
      <c r="AL148" s="42"/>
      <c r="AM148" s="24">
        <v>1</v>
      </c>
      <c r="AN148" s="24">
        <v>1</v>
      </c>
      <c r="AO148" s="42"/>
      <c r="AP148" s="42">
        <v>1</v>
      </c>
      <c r="AQ148" s="42"/>
      <c r="AR148" s="42"/>
      <c r="AS148" s="24">
        <v>1</v>
      </c>
      <c r="AT148" s="42"/>
      <c r="AU148" s="42"/>
      <c r="AV148" s="42">
        <v>1</v>
      </c>
      <c r="AW148" s="2"/>
      <c r="AX148" s="2"/>
      <c r="AY148" s="24"/>
      <c r="AZ148" s="24"/>
      <c r="BA148" s="24"/>
      <c r="BB148" s="24">
        <v>1</v>
      </c>
      <c r="BC148" s="24">
        <v>19</v>
      </c>
      <c r="BD148" s="24">
        <v>2</v>
      </c>
      <c r="BE148" s="27"/>
      <c r="BF148" s="3" t="s">
        <v>1004</v>
      </c>
      <c r="BG148" s="44" t="s">
        <v>2008</v>
      </c>
    </row>
    <row r="149" spans="1:59" x14ac:dyDescent="0.25">
      <c r="A149" s="9" t="s">
        <v>321</v>
      </c>
      <c r="B149" s="1">
        <v>6825442</v>
      </c>
      <c r="C149" s="37">
        <v>10452</v>
      </c>
      <c r="D149" s="1" t="s">
        <v>495</v>
      </c>
      <c r="E149" s="1" t="s">
        <v>531</v>
      </c>
      <c r="F149" s="1" t="s">
        <v>1005</v>
      </c>
      <c r="G149" s="1" t="s">
        <v>1005</v>
      </c>
      <c r="H149" s="1">
        <v>91013</v>
      </c>
      <c r="I149" s="1">
        <v>56372</v>
      </c>
      <c r="J149" s="25">
        <v>31.8</v>
      </c>
      <c r="K149" s="26">
        <v>0.73</v>
      </c>
      <c r="L149" s="2" t="s">
        <v>1006</v>
      </c>
      <c r="M149" s="2" t="s">
        <v>78</v>
      </c>
      <c r="N149" s="2" t="s">
        <v>1007</v>
      </c>
      <c r="O149" s="24" t="s">
        <v>1857</v>
      </c>
      <c r="P149" s="24">
        <v>961</v>
      </c>
      <c r="Q149" s="24" t="s">
        <v>1642</v>
      </c>
      <c r="R149" s="42"/>
      <c r="S149" s="42"/>
      <c r="T149" s="42"/>
      <c r="U149" s="42"/>
      <c r="V149" s="42"/>
      <c r="W149" s="42"/>
      <c r="X149" s="42"/>
      <c r="Y149" s="42"/>
      <c r="Z149" s="24">
        <v>1</v>
      </c>
      <c r="AA149" s="42"/>
      <c r="AB149" s="42"/>
      <c r="AC149" s="42"/>
      <c r="AD149" s="24">
        <v>1</v>
      </c>
      <c r="AE149" s="42"/>
      <c r="AF149" s="42"/>
      <c r="AG149" s="42"/>
      <c r="AH149" s="42"/>
      <c r="AI149" s="42"/>
      <c r="AJ149" s="42"/>
      <c r="AK149" s="42"/>
      <c r="AL149" s="42"/>
      <c r="AM149" s="24"/>
      <c r="AN149" s="24">
        <v>1</v>
      </c>
      <c r="AO149" s="42"/>
      <c r="AP149" s="42"/>
      <c r="AQ149" s="42"/>
      <c r="AR149" s="42"/>
      <c r="AS149" s="24"/>
      <c r="AT149" s="42"/>
      <c r="AU149" s="42"/>
      <c r="AV149" s="42"/>
      <c r="AW149" s="2"/>
      <c r="AX149" s="2"/>
      <c r="AY149" s="24"/>
      <c r="AZ149" s="24"/>
      <c r="BA149" s="24"/>
      <c r="BB149" s="24"/>
      <c r="BC149" s="24">
        <v>4</v>
      </c>
      <c r="BD149" s="24">
        <v>5</v>
      </c>
      <c r="BE149" s="27"/>
      <c r="BF149" s="3" t="s">
        <v>1008</v>
      </c>
      <c r="BG149" s="44"/>
    </row>
    <row r="150" spans="1:59" x14ac:dyDescent="0.25">
      <c r="A150" s="9" t="s">
        <v>322</v>
      </c>
      <c r="B150" s="1">
        <v>4475353</v>
      </c>
      <c r="C150" s="37">
        <v>111369</v>
      </c>
      <c r="D150" s="1" t="s">
        <v>481</v>
      </c>
      <c r="E150" s="1" t="s">
        <v>588</v>
      </c>
      <c r="F150" s="1" t="s">
        <v>1009</v>
      </c>
      <c r="G150" s="1" t="s">
        <v>1009</v>
      </c>
      <c r="H150" s="1">
        <v>6440</v>
      </c>
      <c r="I150" s="1">
        <v>3248</v>
      </c>
      <c r="J150" s="25">
        <v>35.299999999999997</v>
      </c>
      <c r="K150" s="26">
        <v>0.46500000000000002</v>
      </c>
      <c r="L150" s="2" t="s">
        <v>1010</v>
      </c>
      <c r="M150" s="2" t="s">
        <v>148</v>
      </c>
      <c r="N150" s="2" t="s">
        <v>148</v>
      </c>
      <c r="O150" s="24" t="s">
        <v>1011</v>
      </c>
      <c r="P150" s="24">
        <v>231</v>
      </c>
      <c r="Q150" s="24" t="s">
        <v>1646</v>
      </c>
      <c r="R150" s="42"/>
      <c r="S150" s="42"/>
      <c r="T150" s="42"/>
      <c r="U150" s="42"/>
      <c r="V150" s="42"/>
      <c r="W150" s="42"/>
      <c r="X150" s="42"/>
      <c r="Y150" s="42"/>
      <c r="Z150" s="24">
        <v>1</v>
      </c>
      <c r="AA150" s="42"/>
      <c r="AB150" s="42"/>
      <c r="AC150" s="42"/>
      <c r="AD150" s="24">
        <v>1</v>
      </c>
      <c r="AE150" s="42"/>
      <c r="AF150" s="42"/>
      <c r="AG150" s="42"/>
      <c r="AH150" s="42"/>
      <c r="AI150" s="42"/>
      <c r="AJ150" s="42"/>
      <c r="AK150" s="42"/>
      <c r="AL150" s="42"/>
      <c r="AM150" s="24">
        <v>1</v>
      </c>
      <c r="AN150" s="24">
        <v>1</v>
      </c>
      <c r="AO150" s="42"/>
      <c r="AP150" s="42"/>
      <c r="AQ150" s="42"/>
      <c r="AR150" s="42"/>
      <c r="AS150" s="24"/>
      <c r="AT150" s="42"/>
      <c r="AU150" s="42"/>
      <c r="AV150" s="42"/>
      <c r="AW150" s="2"/>
      <c r="AX150" s="2"/>
      <c r="AY150" s="24"/>
      <c r="AZ150" s="24"/>
      <c r="BA150" s="24"/>
      <c r="BB150" s="24">
        <v>2</v>
      </c>
      <c r="BC150" s="24"/>
      <c r="BD150" s="24"/>
      <c r="BE150" s="27"/>
      <c r="BF150" s="3" t="s">
        <v>1012</v>
      </c>
      <c r="BG150" s="44"/>
    </row>
    <row r="151" spans="1:59" x14ac:dyDescent="0.25">
      <c r="A151" s="9" t="s">
        <v>323</v>
      </c>
      <c r="B151" s="1">
        <v>6871287</v>
      </c>
      <c r="C151" s="37">
        <v>1759540</v>
      </c>
      <c r="D151" s="1" t="s">
        <v>481</v>
      </c>
      <c r="E151" s="1" t="s">
        <v>482</v>
      </c>
      <c r="F151" s="1" t="s">
        <v>1013</v>
      </c>
      <c r="G151" s="1" t="s">
        <v>1013</v>
      </c>
      <c r="H151" s="1">
        <v>76684</v>
      </c>
      <c r="I151" s="1">
        <v>40951</v>
      </c>
      <c r="J151" s="25"/>
      <c r="K151" s="26">
        <v>0.70799999999999996</v>
      </c>
      <c r="L151" s="2" t="s">
        <v>1014</v>
      </c>
      <c r="M151" s="2" t="s">
        <v>153</v>
      </c>
      <c r="N151" s="2" t="s">
        <v>1015</v>
      </c>
      <c r="O151" s="24" t="s">
        <v>1858</v>
      </c>
      <c r="P151" s="24">
        <v>218</v>
      </c>
      <c r="Q151" s="24" t="s">
        <v>1651</v>
      </c>
      <c r="R151" s="42"/>
      <c r="S151" s="42"/>
      <c r="T151" s="42"/>
      <c r="U151" s="42"/>
      <c r="V151" s="42"/>
      <c r="W151" s="42"/>
      <c r="X151" s="42"/>
      <c r="Y151" s="42"/>
      <c r="Z151" s="24">
        <v>1</v>
      </c>
      <c r="AA151" s="42"/>
      <c r="AB151" s="42"/>
      <c r="AC151" s="42"/>
      <c r="AD151" s="24">
        <v>1</v>
      </c>
      <c r="AE151" s="42"/>
      <c r="AF151" s="42"/>
      <c r="AG151" s="42"/>
      <c r="AH151" s="42"/>
      <c r="AI151" s="42"/>
      <c r="AJ151" s="42"/>
      <c r="AK151" s="42"/>
      <c r="AL151" s="42"/>
      <c r="AM151" s="24"/>
      <c r="AN151" s="24">
        <v>1</v>
      </c>
      <c r="AO151" s="42">
        <v>1</v>
      </c>
      <c r="AP151" s="42"/>
      <c r="AQ151" s="42"/>
      <c r="AR151" s="42"/>
      <c r="AS151" s="24"/>
      <c r="AT151" s="42"/>
      <c r="AU151" s="42">
        <v>1</v>
      </c>
      <c r="AV151" s="42"/>
      <c r="AW151" s="2"/>
      <c r="AX151" s="2"/>
      <c r="AY151" s="24"/>
      <c r="AZ151" s="24"/>
      <c r="BA151" s="24"/>
      <c r="BB151" s="24"/>
      <c r="BC151" s="24"/>
      <c r="BD151" s="24">
        <v>5</v>
      </c>
      <c r="BE151" s="27"/>
      <c r="BF151" s="3" t="s">
        <v>1016</v>
      </c>
      <c r="BG151" s="44" t="s">
        <v>2006</v>
      </c>
    </row>
    <row r="152" spans="1:59" x14ac:dyDescent="0.25">
      <c r="A152" s="9" t="s">
        <v>129</v>
      </c>
      <c r="B152" s="1">
        <v>38749</v>
      </c>
      <c r="C152" s="37">
        <v>160</v>
      </c>
      <c r="D152" s="1" t="s">
        <v>488</v>
      </c>
      <c r="E152" s="1" t="s">
        <v>579</v>
      </c>
      <c r="F152" s="1" t="s">
        <v>1017</v>
      </c>
      <c r="G152" s="1" t="s">
        <v>1018</v>
      </c>
      <c r="I152" s="1">
        <v>5855</v>
      </c>
      <c r="J152" s="25"/>
      <c r="K152" s="26">
        <v>0.91700000000000004</v>
      </c>
      <c r="L152" s="2"/>
      <c r="M152" s="2" t="s">
        <v>129</v>
      </c>
      <c r="N152" s="2"/>
      <c r="O152" s="24" t="s">
        <v>1859</v>
      </c>
      <c r="P152" s="24">
        <v>423</v>
      </c>
      <c r="Q152" s="24" t="s">
        <v>1644</v>
      </c>
      <c r="R152" s="42"/>
      <c r="S152" s="42"/>
      <c r="T152" s="42"/>
      <c r="U152" s="42"/>
      <c r="V152" s="42"/>
      <c r="W152" s="42"/>
      <c r="X152" s="42"/>
      <c r="Y152" s="42"/>
      <c r="Z152" s="24">
        <v>1</v>
      </c>
      <c r="AA152" s="42"/>
      <c r="AB152" s="42">
        <v>1</v>
      </c>
      <c r="AC152" s="42"/>
      <c r="AD152" s="24">
        <v>1</v>
      </c>
      <c r="AE152" s="42"/>
      <c r="AF152" s="42"/>
      <c r="AG152" s="42"/>
      <c r="AH152" s="42"/>
      <c r="AI152" s="42"/>
      <c r="AJ152" s="42"/>
      <c r="AK152" s="42"/>
      <c r="AL152" s="42"/>
      <c r="AM152" s="24">
        <v>1</v>
      </c>
      <c r="AN152" s="24">
        <v>1</v>
      </c>
      <c r="AO152" s="42"/>
      <c r="AP152" s="42"/>
      <c r="AQ152" s="42"/>
      <c r="AR152" s="42"/>
      <c r="AS152" s="24"/>
      <c r="AT152" s="42"/>
      <c r="AU152" s="42"/>
      <c r="AV152" s="42"/>
      <c r="AW152" s="2"/>
      <c r="AX152" s="2"/>
      <c r="AY152" s="24">
        <v>1</v>
      </c>
      <c r="AZ152" s="24"/>
      <c r="BA152" s="24"/>
      <c r="BB152" s="24"/>
      <c r="BC152" s="24"/>
      <c r="BD152" s="24"/>
      <c r="BE152" s="27"/>
      <c r="BF152" s="3" t="s">
        <v>1019</v>
      </c>
      <c r="BG152" s="44" t="s">
        <v>1991</v>
      </c>
    </row>
    <row r="153" spans="1:59" x14ac:dyDescent="0.25">
      <c r="A153" s="9" t="s">
        <v>324</v>
      </c>
      <c r="B153" s="1">
        <v>2793471</v>
      </c>
      <c r="C153" s="37">
        <v>65300</v>
      </c>
      <c r="D153" s="1" t="s">
        <v>488</v>
      </c>
      <c r="E153" s="1" t="s">
        <v>718</v>
      </c>
      <c r="F153" s="1" t="s">
        <v>1020</v>
      </c>
      <c r="G153" s="1" t="s">
        <v>1020</v>
      </c>
      <c r="H153" s="1">
        <v>96261</v>
      </c>
      <c r="I153" s="1">
        <v>53302</v>
      </c>
      <c r="J153" s="25">
        <v>37.4</v>
      </c>
      <c r="K153" s="26">
        <v>0.86899999999999999</v>
      </c>
      <c r="L153" s="2" t="s">
        <v>491</v>
      </c>
      <c r="M153" s="2" t="s">
        <v>64</v>
      </c>
      <c r="N153" s="2" t="s">
        <v>1021</v>
      </c>
      <c r="O153" s="24" t="s">
        <v>1860</v>
      </c>
      <c r="P153" s="24">
        <v>370</v>
      </c>
      <c r="Q153" s="24" t="s">
        <v>1648</v>
      </c>
      <c r="R153" s="42"/>
      <c r="S153" s="42"/>
      <c r="T153" s="42"/>
      <c r="U153" s="42"/>
      <c r="V153" s="42"/>
      <c r="W153" s="42"/>
      <c r="X153" s="42"/>
      <c r="Y153" s="42"/>
      <c r="Z153" s="24">
        <v>1</v>
      </c>
      <c r="AA153" s="42"/>
      <c r="AB153" s="42"/>
      <c r="AC153" s="42">
        <v>1</v>
      </c>
      <c r="AD153" s="24">
        <v>1</v>
      </c>
      <c r="AE153" s="42"/>
      <c r="AF153" s="42"/>
      <c r="AG153" s="42"/>
      <c r="AH153" s="42"/>
      <c r="AI153" s="42"/>
      <c r="AJ153" s="42"/>
      <c r="AK153" s="42">
        <v>1</v>
      </c>
      <c r="AL153" s="42"/>
      <c r="AM153" s="24">
        <v>1</v>
      </c>
      <c r="AN153" s="24">
        <v>1</v>
      </c>
      <c r="AO153" s="42"/>
      <c r="AP153" s="42">
        <v>1</v>
      </c>
      <c r="AQ153" s="42"/>
      <c r="AR153" s="42"/>
      <c r="AS153" s="24">
        <v>1</v>
      </c>
      <c r="AT153" s="42"/>
      <c r="AU153" s="42"/>
      <c r="AV153" s="42">
        <v>1</v>
      </c>
      <c r="AW153" s="2"/>
      <c r="AX153" s="2"/>
      <c r="AY153" s="24"/>
      <c r="AZ153" s="24"/>
      <c r="BA153" s="24"/>
      <c r="BB153" s="24">
        <v>2</v>
      </c>
      <c r="BC153" s="24">
        <v>25</v>
      </c>
      <c r="BD153" s="24">
        <v>4</v>
      </c>
      <c r="BE153" s="27"/>
      <c r="BF153" s="3" t="s">
        <v>1022</v>
      </c>
      <c r="BG153" s="44" t="s">
        <v>2008</v>
      </c>
    </row>
    <row r="154" spans="1:59" x14ac:dyDescent="0.25">
      <c r="A154" s="9" t="s">
        <v>325</v>
      </c>
      <c r="B154" s="1">
        <v>626108</v>
      </c>
      <c r="C154" s="37">
        <v>2586</v>
      </c>
      <c r="D154" s="1" t="s">
        <v>488</v>
      </c>
      <c r="E154" s="1" t="s">
        <v>579</v>
      </c>
      <c r="F154" s="1" t="s">
        <v>325</v>
      </c>
      <c r="G154" s="1" t="s">
        <v>325</v>
      </c>
      <c r="H154" s="1">
        <v>66914</v>
      </c>
      <c r="I154" s="1">
        <v>69553</v>
      </c>
      <c r="J154" s="25">
        <v>33.799999999999997</v>
      </c>
      <c r="K154" s="26">
        <v>0.90900000000000003</v>
      </c>
      <c r="L154" s="2" t="s">
        <v>491</v>
      </c>
      <c r="M154" s="2" t="s">
        <v>35</v>
      </c>
      <c r="N154" s="2"/>
      <c r="O154" s="24" t="s">
        <v>1861</v>
      </c>
      <c r="P154" s="24">
        <v>352</v>
      </c>
      <c r="Q154" s="24" t="s">
        <v>1649</v>
      </c>
      <c r="R154" s="42"/>
      <c r="S154" s="42"/>
      <c r="T154" s="42"/>
      <c r="U154" s="42"/>
      <c r="V154" s="42"/>
      <c r="W154" s="42"/>
      <c r="X154" s="42"/>
      <c r="Y154" s="42"/>
      <c r="Z154" s="24">
        <v>1</v>
      </c>
      <c r="AA154" s="42"/>
      <c r="AB154" s="42"/>
      <c r="AC154" s="42"/>
      <c r="AD154" s="24">
        <v>1</v>
      </c>
      <c r="AE154" s="42"/>
      <c r="AF154" s="42"/>
      <c r="AG154" s="42"/>
      <c r="AH154" s="42"/>
      <c r="AI154" s="42"/>
      <c r="AJ154" s="42"/>
      <c r="AK154" s="42">
        <v>1</v>
      </c>
      <c r="AL154" s="42"/>
      <c r="AM154" s="24">
        <v>1</v>
      </c>
      <c r="AN154" s="24">
        <v>1</v>
      </c>
      <c r="AO154" s="42"/>
      <c r="AP154" s="42">
        <v>1</v>
      </c>
      <c r="AQ154" s="42"/>
      <c r="AR154" s="42"/>
      <c r="AS154" s="24">
        <v>1</v>
      </c>
      <c r="AT154" s="42"/>
      <c r="AU154" s="42"/>
      <c r="AV154" s="42">
        <v>1</v>
      </c>
      <c r="AW154" s="2"/>
      <c r="AX154" s="2"/>
      <c r="AY154" s="24">
        <v>1</v>
      </c>
      <c r="AZ154" s="24"/>
      <c r="BA154" s="24"/>
      <c r="BB154" s="24">
        <v>2</v>
      </c>
      <c r="BC154" s="24">
        <v>2</v>
      </c>
      <c r="BD154" s="24">
        <v>1</v>
      </c>
      <c r="BE154" s="27"/>
      <c r="BF154" s="3" t="s">
        <v>1023</v>
      </c>
      <c r="BG154" s="44" t="s">
        <v>2008</v>
      </c>
    </row>
    <row r="155" spans="1:59" x14ac:dyDescent="0.25">
      <c r="A155" s="9" t="s">
        <v>326</v>
      </c>
      <c r="B155" s="1">
        <v>679600</v>
      </c>
      <c r="C155" s="37">
        <v>28.6</v>
      </c>
      <c r="D155" s="1" t="s">
        <v>495</v>
      </c>
      <c r="E155" s="1" t="s">
        <v>677</v>
      </c>
      <c r="F155" s="1" t="s">
        <v>326</v>
      </c>
      <c r="H155" s="1">
        <v>78530</v>
      </c>
      <c r="I155" s="1">
        <v>54545</v>
      </c>
      <c r="J155" s="25"/>
      <c r="K155" s="26"/>
      <c r="L155" s="2"/>
      <c r="M155" s="2" t="s">
        <v>326</v>
      </c>
      <c r="N155" s="2"/>
      <c r="O155" s="24" t="s">
        <v>1862</v>
      </c>
      <c r="P155" s="24">
        <v>853</v>
      </c>
      <c r="Q155" s="24" t="s">
        <v>1662</v>
      </c>
      <c r="R155" s="42"/>
      <c r="S155" s="42"/>
      <c r="T155" s="42"/>
      <c r="U155" s="42"/>
      <c r="V155" s="42"/>
      <c r="W155" s="42"/>
      <c r="X155" s="42"/>
      <c r="Y155" s="42"/>
      <c r="Z155" s="24"/>
      <c r="AA155" s="42"/>
      <c r="AB155" s="42"/>
      <c r="AC155" s="42"/>
      <c r="AD155" s="24">
        <v>1</v>
      </c>
      <c r="AE155" s="42"/>
      <c r="AF155" s="42"/>
      <c r="AG155" s="42"/>
      <c r="AH155" s="42"/>
      <c r="AI155" s="42"/>
      <c r="AJ155" s="42"/>
      <c r="AK155" s="42"/>
      <c r="AL155" s="42"/>
      <c r="AM155" s="24">
        <v>1</v>
      </c>
      <c r="AN155" s="24"/>
      <c r="AO155" s="42"/>
      <c r="AP155" s="42"/>
      <c r="AQ155" s="42"/>
      <c r="AR155" s="42"/>
      <c r="AS155" s="24"/>
      <c r="AT155" s="42"/>
      <c r="AU155" s="42"/>
      <c r="AV155" s="42"/>
      <c r="AW155" s="2" t="s">
        <v>5</v>
      </c>
      <c r="AX155" s="2" t="s">
        <v>862</v>
      </c>
      <c r="AY155" s="24"/>
      <c r="AZ155" s="24"/>
      <c r="BA155" s="24"/>
      <c r="BB155" s="24"/>
      <c r="BC155" s="24"/>
      <c r="BD155" s="24"/>
      <c r="BE155" s="27"/>
      <c r="BF155" s="3" t="s">
        <v>1024</v>
      </c>
      <c r="BG155" s="44"/>
    </row>
    <row r="156" spans="1:59" x14ac:dyDescent="0.25">
      <c r="A156" s="9" t="s">
        <v>440</v>
      </c>
      <c r="B156" s="1">
        <v>2077132</v>
      </c>
      <c r="C156" s="37">
        <v>25713</v>
      </c>
      <c r="D156" s="1" t="s">
        <v>488</v>
      </c>
      <c r="E156" s="1" t="s">
        <v>489</v>
      </c>
      <c r="F156" s="1" t="s">
        <v>1025</v>
      </c>
      <c r="G156" s="1" t="s">
        <v>1025</v>
      </c>
      <c r="H156" s="1">
        <v>32554</v>
      </c>
      <c r="I156" s="1">
        <v>12670</v>
      </c>
      <c r="J156" s="25">
        <v>43.2</v>
      </c>
      <c r="K156" s="26">
        <v>0.75900000000000001</v>
      </c>
      <c r="L156" s="2" t="s">
        <v>1026</v>
      </c>
      <c r="M156" s="2" t="s">
        <v>1027</v>
      </c>
      <c r="N156" s="2" t="s">
        <v>1028</v>
      </c>
      <c r="O156" s="24" t="s">
        <v>1863</v>
      </c>
      <c r="P156" s="24">
        <v>389</v>
      </c>
      <c r="Q156" s="24" t="s">
        <v>1658</v>
      </c>
      <c r="R156" s="42"/>
      <c r="S156" s="42"/>
      <c r="T156" s="42"/>
      <c r="U156" s="42"/>
      <c r="V156" s="42"/>
      <c r="W156" s="42"/>
      <c r="X156" s="42"/>
      <c r="Y156" s="42"/>
      <c r="Z156" s="24">
        <v>1</v>
      </c>
      <c r="AA156" s="42"/>
      <c r="AB156" s="42"/>
      <c r="AC156" s="42"/>
      <c r="AD156" s="24">
        <v>1</v>
      </c>
      <c r="AE156" s="42"/>
      <c r="AF156" s="42"/>
      <c r="AG156" s="42"/>
      <c r="AH156" s="42"/>
      <c r="AI156" s="42"/>
      <c r="AJ156" s="42"/>
      <c r="AK156" s="42"/>
      <c r="AL156" s="42"/>
      <c r="AM156" s="24">
        <v>1</v>
      </c>
      <c r="AN156" s="24">
        <v>1</v>
      </c>
      <c r="AO156" s="42"/>
      <c r="AP156" s="42"/>
      <c r="AQ156" s="42"/>
      <c r="AR156" s="42"/>
      <c r="AS156" s="24"/>
      <c r="AT156" s="42"/>
      <c r="AU156" s="42"/>
      <c r="AV156" s="42"/>
      <c r="AW156" s="2"/>
      <c r="AX156" s="2"/>
      <c r="AY156" s="24"/>
      <c r="AZ156" s="24"/>
      <c r="BA156" s="24"/>
      <c r="BB156" s="24"/>
      <c r="BC156" s="24">
        <v>1</v>
      </c>
      <c r="BD156" s="24">
        <v>1</v>
      </c>
      <c r="BE156" s="27"/>
      <c r="BF156" s="3" t="s">
        <v>1029</v>
      </c>
      <c r="BG156" s="44"/>
    </row>
    <row r="157" spans="1:59" x14ac:dyDescent="0.25">
      <c r="A157" s="9" t="s">
        <v>125</v>
      </c>
      <c r="B157" s="1">
        <v>26251309</v>
      </c>
      <c r="C157" s="37">
        <v>587041</v>
      </c>
      <c r="D157" s="1" t="s">
        <v>481</v>
      </c>
      <c r="E157" s="1" t="s">
        <v>502</v>
      </c>
      <c r="F157" s="1" t="s">
        <v>1030</v>
      </c>
      <c r="G157" s="1" t="s">
        <v>1030</v>
      </c>
      <c r="H157" s="1">
        <v>42705</v>
      </c>
      <c r="I157" s="1">
        <v>12090</v>
      </c>
      <c r="J157" s="25">
        <v>42.6</v>
      </c>
      <c r="K157" s="26">
        <v>0.52100000000000002</v>
      </c>
      <c r="L157" s="2" t="s">
        <v>1031</v>
      </c>
      <c r="M157" s="2" t="s">
        <v>125</v>
      </c>
      <c r="N157" s="2" t="s">
        <v>125</v>
      </c>
      <c r="O157" s="24" t="s">
        <v>1032</v>
      </c>
      <c r="P157" s="24">
        <v>261</v>
      </c>
      <c r="Q157" s="24" t="s">
        <v>1656</v>
      </c>
      <c r="R157" s="42"/>
      <c r="S157" s="42"/>
      <c r="T157" s="42"/>
      <c r="U157" s="42"/>
      <c r="V157" s="42"/>
      <c r="W157" s="42"/>
      <c r="X157" s="42"/>
      <c r="Y157" s="42"/>
      <c r="Z157" s="24">
        <v>1</v>
      </c>
      <c r="AA157" s="42"/>
      <c r="AB157" s="42"/>
      <c r="AC157" s="42"/>
      <c r="AD157" s="24">
        <v>1</v>
      </c>
      <c r="AE157" s="42"/>
      <c r="AF157" s="42"/>
      <c r="AG157" s="42"/>
      <c r="AH157" s="42"/>
      <c r="AI157" s="42"/>
      <c r="AJ157" s="42"/>
      <c r="AK157" s="42"/>
      <c r="AL157" s="42"/>
      <c r="AM157" s="24">
        <v>1</v>
      </c>
      <c r="AN157" s="24">
        <v>1</v>
      </c>
      <c r="AO157" s="42"/>
      <c r="AP157" s="42"/>
      <c r="AQ157" s="42"/>
      <c r="AR157" s="42">
        <v>1</v>
      </c>
      <c r="AS157" s="24"/>
      <c r="AT157" s="42"/>
      <c r="AU157" s="42"/>
      <c r="AV157" s="42"/>
      <c r="AW157" s="2"/>
      <c r="AX157" s="2"/>
      <c r="AY157" s="24"/>
      <c r="AZ157" s="24">
        <v>1</v>
      </c>
      <c r="BA157" s="24"/>
      <c r="BB157" s="24"/>
      <c r="BC157" s="24"/>
      <c r="BD157" s="24">
        <v>3</v>
      </c>
      <c r="BE157" s="27">
        <v>1</v>
      </c>
      <c r="BF157" s="3" t="s">
        <v>1033</v>
      </c>
      <c r="BG157" s="44" t="s">
        <v>2004</v>
      </c>
    </row>
    <row r="158" spans="1:59" x14ac:dyDescent="0.25">
      <c r="A158" s="9" t="s">
        <v>328</v>
      </c>
      <c r="B158" s="1">
        <v>32770760</v>
      </c>
      <c r="C158" s="37">
        <v>330803</v>
      </c>
      <c r="D158" s="1" t="s">
        <v>495</v>
      </c>
      <c r="E158" s="1" t="s">
        <v>619</v>
      </c>
      <c r="F158" s="1" t="s">
        <v>1034</v>
      </c>
      <c r="G158" s="1" t="s">
        <v>1034</v>
      </c>
      <c r="H158" s="1">
        <v>1002062</v>
      </c>
      <c r="I158" s="1">
        <v>358579</v>
      </c>
      <c r="J158" s="25">
        <v>41</v>
      </c>
      <c r="K158" s="26">
        <v>0.80400000000000005</v>
      </c>
      <c r="L158" s="2" t="s">
        <v>1035</v>
      </c>
      <c r="M158" s="2" t="s">
        <v>33</v>
      </c>
      <c r="N158" s="2" t="s">
        <v>33</v>
      </c>
      <c r="O158" s="24" t="s">
        <v>1864</v>
      </c>
      <c r="P158" s="24">
        <v>60</v>
      </c>
      <c r="Q158" s="24" t="s">
        <v>1672</v>
      </c>
      <c r="R158" s="42">
        <v>1</v>
      </c>
      <c r="S158" s="42">
        <v>1</v>
      </c>
      <c r="T158" s="42"/>
      <c r="U158" s="42"/>
      <c r="V158" s="42"/>
      <c r="W158" s="42"/>
      <c r="X158" s="42"/>
      <c r="Y158" s="42"/>
      <c r="Z158" s="24">
        <v>1</v>
      </c>
      <c r="AA158" s="42">
        <v>1</v>
      </c>
      <c r="AB158" s="42"/>
      <c r="AC158" s="42"/>
      <c r="AD158" s="24">
        <v>1</v>
      </c>
      <c r="AE158" s="42"/>
      <c r="AF158" s="42"/>
      <c r="AG158" s="42"/>
      <c r="AH158" s="42"/>
      <c r="AI158" s="42"/>
      <c r="AJ158" s="42"/>
      <c r="AK158" s="42"/>
      <c r="AL158" s="42"/>
      <c r="AM158" s="24">
        <v>1</v>
      </c>
      <c r="AN158" s="24">
        <v>1</v>
      </c>
      <c r="AO158" s="42"/>
      <c r="AP158" s="42"/>
      <c r="AQ158" s="42"/>
      <c r="AR158" s="42"/>
      <c r="AS158" s="24"/>
      <c r="AT158" s="42"/>
      <c r="AU158" s="42"/>
      <c r="AV158" s="42"/>
      <c r="AW158" s="2"/>
      <c r="AX158" s="2"/>
      <c r="AY158" s="24"/>
      <c r="AZ158" s="24"/>
      <c r="BA158" s="24"/>
      <c r="BB158" s="24"/>
      <c r="BC158" s="24">
        <v>11</v>
      </c>
      <c r="BD158" s="24">
        <v>4</v>
      </c>
      <c r="BE158" s="27">
        <v>3</v>
      </c>
      <c r="BF158" s="3" t="s">
        <v>1036</v>
      </c>
      <c r="BG158" s="44" t="s">
        <v>1984</v>
      </c>
    </row>
    <row r="159" spans="1:59" x14ac:dyDescent="0.25">
      <c r="A159" s="9" t="s">
        <v>181</v>
      </c>
      <c r="B159" s="1">
        <v>19129952</v>
      </c>
      <c r="C159" s="37">
        <v>118484</v>
      </c>
      <c r="D159" s="1" t="s">
        <v>481</v>
      </c>
      <c r="E159" s="1" t="s">
        <v>502</v>
      </c>
      <c r="F159" s="1" t="s">
        <v>1037</v>
      </c>
      <c r="G159" s="1" t="s">
        <v>1037</v>
      </c>
      <c r="H159" s="1">
        <v>23682</v>
      </c>
      <c r="I159" s="1">
        <v>6901</v>
      </c>
      <c r="J159" s="25">
        <v>44.7</v>
      </c>
      <c r="K159" s="26">
        <v>0.48499999999999999</v>
      </c>
      <c r="L159" s="2" t="s">
        <v>1038</v>
      </c>
      <c r="M159" s="2" t="s">
        <v>181</v>
      </c>
      <c r="N159" s="2" t="s">
        <v>181</v>
      </c>
      <c r="O159" s="24" t="s">
        <v>1039</v>
      </c>
      <c r="P159" s="24">
        <v>265</v>
      </c>
      <c r="Q159" s="24" t="s">
        <v>1670</v>
      </c>
      <c r="R159" s="42"/>
      <c r="S159" s="42"/>
      <c r="T159" s="42"/>
      <c r="U159" s="42"/>
      <c r="V159" s="42"/>
      <c r="W159" s="42"/>
      <c r="X159" s="42"/>
      <c r="Y159" s="42"/>
      <c r="Z159" s="24">
        <v>1</v>
      </c>
      <c r="AA159" s="42">
        <v>1</v>
      </c>
      <c r="AB159" s="42"/>
      <c r="AC159" s="42"/>
      <c r="AD159" s="24">
        <v>1</v>
      </c>
      <c r="AE159" s="42"/>
      <c r="AF159" s="42"/>
      <c r="AG159" s="42"/>
      <c r="AH159" s="42"/>
      <c r="AI159" s="42"/>
      <c r="AJ159" s="42"/>
      <c r="AK159" s="42"/>
      <c r="AL159" s="42"/>
      <c r="AM159" s="24">
        <v>1</v>
      </c>
      <c r="AN159" s="24">
        <v>1</v>
      </c>
      <c r="AO159" s="42"/>
      <c r="AP159" s="42"/>
      <c r="AQ159" s="42"/>
      <c r="AR159" s="42">
        <v>1</v>
      </c>
      <c r="AS159" s="24"/>
      <c r="AT159" s="42"/>
      <c r="AU159" s="42"/>
      <c r="AV159" s="42"/>
      <c r="AW159" s="2"/>
      <c r="AX159" s="2"/>
      <c r="AY159" s="24"/>
      <c r="AZ159" s="24"/>
      <c r="BA159" s="24"/>
      <c r="BB159" s="24"/>
      <c r="BC159" s="24"/>
      <c r="BD159" s="24">
        <v>2</v>
      </c>
      <c r="BE159" s="27">
        <v>1</v>
      </c>
      <c r="BF159" s="3" t="s">
        <v>1040</v>
      </c>
      <c r="BG159" s="44" t="s">
        <v>2004</v>
      </c>
    </row>
    <row r="160" spans="1:59" x14ac:dyDescent="0.25">
      <c r="A160" s="9" t="s">
        <v>329</v>
      </c>
      <c r="B160" s="1">
        <v>374775</v>
      </c>
      <c r="C160" s="37">
        <v>298</v>
      </c>
      <c r="D160" s="1" t="s">
        <v>495</v>
      </c>
      <c r="E160" s="1" t="s">
        <v>496</v>
      </c>
      <c r="F160" s="1" t="s">
        <v>1041</v>
      </c>
      <c r="G160" s="1" t="s">
        <v>1041</v>
      </c>
      <c r="H160" s="1">
        <v>7396</v>
      </c>
      <c r="I160" s="1">
        <v>5328</v>
      </c>
      <c r="J160" s="25">
        <v>37.4</v>
      </c>
      <c r="K160" s="26">
        <v>0.71899999999999997</v>
      </c>
      <c r="L160" s="2"/>
      <c r="M160" s="2" t="s">
        <v>157</v>
      </c>
      <c r="N160" s="2"/>
      <c r="O160" s="24" t="s">
        <v>1865</v>
      </c>
      <c r="P160" s="24">
        <v>960</v>
      </c>
      <c r="Q160" s="24" t="s">
        <v>1669</v>
      </c>
      <c r="R160" s="42"/>
      <c r="S160" s="42"/>
      <c r="T160" s="42"/>
      <c r="U160" s="42"/>
      <c r="V160" s="42"/>
      <c r="W160" s="42"/>
      <c r="X160" s="42"/>
      <c r="Y160" s="42"/>
      <c r="Z160" s="24">
        <v>1</v>
      </c>
      <c r="AA160" s="42">
        <v>1</v>
      </c>
      <c r="AB160" s="42"/>
      <c r="AC160" s="42"/>
      <c r="AD160" s="24">
        <v>1</v>
      </c>
      <c r="AE160" s="42"/>
      <c r="AF160" s="42"/>
      <c r="AG160" s="42"/>
      <c r="AH160" s="42"/>
      <c r="AI160" s="42"/>
      <c r="AJ160" s="42"/>
      <c r="AK160" s="42"/>
      <c r="AL160" s="42"/>
      <c r="AM160" s="24">
        <v>1</v>
      </c>
      <c r="AN160" s="24">
        <v>1</v>
      </c>
      <c r="AO160" s="42"/>
      <c r="AP160" s="42"/>
      <c r="AQ160" s="42">
        <v>1</v>
      </c>
      <c r="AR160" s="42"/>
      <c r="AS160" s="24"/>
      <c r="AT160" s="42"/>
      <c r="AU160" s="42"/>
      <c r="AV160" s="42"/>
      <c r="AW160" s="2"/>
      <c r="AX160" s="2"/>
      <c r="AY160" s="24">
        <v>1</v>
      </c>
      <c r="AZ160" s="24">
        <v>1</v>
      </c>
      <c r="BA160" s="24"/>
      <c r="BB160" s="24"/>
      <c r="BC160" s="24"/>
      <c r="BD160" s="24"/>
      <c r="BE160" s="27"/>
      <c r="BF160" s="3" t="s">
        <v>1042</v>
      </c>
      <c r="BG160" s="44" t="s">
        <v>2003</v>
      </c>
    </row>
    <row r="161" spans="1:59" x14ac:dyDescent="0.25">
      <c r="A161" s="9" t="s">
        <v>134</v>
      </c>
      <c r="B161" s="1">
        <v>20250833</v>
      </c>
      <c r="C161" s="37">
        <v>1240192</v>
      </c>
      <c r="D161" s="1" t="s">
        <v>481</v>
      </c>
      <c r="E161" s="1" t="s">
        <v>588</v>
      </c>
      <c r="F161" s="1" t="s">
        <v>1043</v>
      </c>
      <c r="G161" s="1" t="s">
        <v>1043</v>
      </c>
      <c r="H161" s="1">
        <v>44028</v>
      </c>
      <c r="I161" s="1">
        <v>17180</v>
      </c>
      <c r="J161" s="25">
        <v>33</v>
      </c>
      <c r="K161" s="26">
        <v>0.42699999999999999</v>
      </c>
      <c r="L161" s="2" t="s">
        <v>629</v>
      </c>
      <c r="M161" s="2" t="s">
        <v>134</v>
      </c>
      <c r="N161" s="2" t="s">
        <v>134</v>
      </c>
      <c r="O161" s="24" t="s">
        <v>1866</v>
      </c>
      <c r="P161" s="24">
        <v>223</v>
      </c>
      <c r="Q161" s="24" t="s">
        <v>1659</v>
      </c>
      <c r="R161" s="42"/>
      <c r="S161" s="42"/>
      <c r="T161" s="42"/>
      <c r="U161" s="42"/>
      <c r="V161" s="42"/>
      <c r="W161" s="42"/>
      <c r="X161" s="42"/>
      <c r="Y161" s="42"/>
      <c r="Z161" s="24">
        <v>1</v>
      </c>
      <c r="AA161" s="42"/>
      <c r="AB161" s="42"/>
      <c r="AC161" s="42"/>
      <c r="AD161" s="24">
        <v>1</v>
      </c>
      <c r="AE161" s="42"/>
      <c r="AF161" s="42"/>
      <c r="AG161" s="42"/>
      <c r="AH161" s="42"/>
      <c r="AI161" s="42"/>
      <c r="AJ161" s="42"/>
      <c r="AK161" s="42"/>
      <c r="AL161" s="42"/>
      <c r="AM161" s="24">
        <v>1</v>
      </c>
      <c r="AN161" s="24">
        <v>1</v>
      </c>
      <c r="AO161" s="42"/>
      <c r="AP161" s="42"/>
      <c r="AQ161" s="42"/>
      <c r="AR161" s="42"/>
      <c r="AS161" s="24"/>
      <c r="AT161" s="42">
        <v>1</v>
      </c>
      <c r="AU161" s="42"/>
      <c r="AV161" s="42"/>
      <c r="AW161" s="2"/>
      <c r="AX161" s="2"/>
      <c r="AY161" s="24"/>
      <c r="AZ161" s="24"/>
      <c r="BA161" s="24"/>
      <c r="BB161" s="24"/>
      <c r="BC161" s="24"/>
      <c r="BD161" s="24">
        <v>4</v>
      </c>
      <c r="BE161" s="27">
        <v>1</v>
      </c>
      <c r="BF161" s="3" t="s">
        <v>1044</v>
      </c>
      <c r="BG161" s="44" t="s">
        <v>2005</v>
      </c>
    </row>
    <row r="162" spans="1:59" x14ac:dyDescent="0.25">
      <c r="A162" s="9" t="s">
        <v>96</v>
      </c>
      <c r="B162" s="1">
        <v>493559</v>
      </c>
      <c r="C162" s="37">
        <v>316</v>
      </c>
      <c r="D162" s="1" t="s">
        <v>488</v>
      </c>
      <c r="E162" s="1" t="s">
        <v>489</v>
      </c>
      <c r="F162" s="1" t="s">
        <v>1045</v>
      </c>
      <c r="G162" s="1" t="s">
        <v>1046</v>
      </c>
      <c r="H162" s="1">
        <v>20861</v>
      </c>
      <c r="I162" s="1">
        <v>14560</v>
      </c>
      <c r="J162" s="25">
        <v>29.4</v>
      </c>
      <c r="K162" s="26">
        <v>0.88500000000000001</v>
      </c>
      <c r="L162" s="2" t="s">
        <v>491</v>
      </c>
      <c r="M162" s="2" t="s">
        <v>96</v>
      </c>
      <c r="N162" s="2"/>
      <c r="O162" s="24" t="s">
        <v>1867</v>
      </c>
      <c r="P162" s="24">
        <v>356</v>
      </c>
      <c r="Q162" s="24" t="s">
        <v>1667</v>
      </c>
      <c r="R162" s="42"/>
      <c r="S162" s="42"/>
      <c r="T162" s="42"/>
      <c r="U162" s="42"/>
      <c r="V162" s="42"/>
      <c r="W162" s="42"/>
      <c r="X162" s="42"/>
      <c r="Y162" s="42"/>
      <c r="Z162" s="24">
        <v>1</v>
      </c>
      <c r="AA162" s="42">
        <v>1</v>
      </c>
      <c r="AB162" s="42"/>
      <c r="AC162" s="42"/>
      <c r="AD162" s="24">
        <v>1</v>
      </c>
      <c r="AE162" s="42"/>
      <c r="AF162" s="42"/>
      <c r="AG162" s="42"/>
      <c r="AH162" s="42"/>
      <c r="AI162" s="42"/>
      <c r="AJ162" s="42"/>
      <c r="AK162" s="42"/>
      <c r="AL162" s="42"/>
      <c r="AM162" s="24">
        <v>1</v>
      </c>
      <c r="AN162" s="24">
        <v>1</v>
      </c>
      <c r="AO162" s="42"/>
      <c r="AP162" s="42"/>
      <c r="AQ162" s="42"/>
      <c r="AR162" s="42"/>
      <c r="AS162" s="24">
        <v>1</v>
      </c>
      <c r="AT162" s="42"/>
      <c r="AU162" s="42"/>
      <c r="AV162" s="42">
        <v>1</v>
      </c>
      <c r="AW162" s="2"/>
      <c r="AX162" s="2"/>
      <c r="AY162" s="24">
        <v>1</v>
      </c>
      <c r="AZ162" s="24">
        <v>1</v>
      </c>
      <c r="BA162" s="24"/>
      <c r="BB162" s="24"/>
      <c r="BC162" s="24"/>
      <c r="BD162" s="24">
        <v>3</v>
      </c>
      <c r="BE162" s="27"/>
      <c r="BF162" s="3" t="s">
        <v>1047</v>
      </c>
      <c r="BG162" s="44" t="s">
        <v>2008</v>
      </c>
    </row>
    <row r="163" spans="1:59" x14ac:dyDescent="0.25">
      <c r="A163" s="9" t="s">
        <v>330</v>
      </c>
      <c r="B163" s="1">
        <v>56200</v>
      </c>
      <c r="C163" s="37">
        <v>464</v>
      </c>
      <c r="D163" s="1" t="s">
        <v>552</v>
      </c>
      <c r="E163" s="1" t="s">
        <v>336</v>
      </c>
      <c r="F163" s="1" t="s">
        <v>1048</v>
      </c>
      <c r="J163" s="25"/>
      <c r="K163" s="26"/>
      <c r="L163" s="2"/>
      <c r="M163" s="2" t="s">
        <v>1049</v>
      </c>
      <c r="N163" s="2"/>
      <c r="O163" s="24" t="s">
        <v>1870</v>
      </c>
      <c r="P163" s="24">
        <v>1</v>
      </c>
      <c r="Q163" s="24" t="s">
        <v>1663</v>
      </c>
      <c r="R163" s="42"/>
      <c r="S163" s="42"/>
      <c r="T163" s="42"/>
      <c r="U163" s="42"/>
      <c r="V163" s="42"/>
      <c r="W163" s="42"/>
      <c r="X163" s="42"/>
      <c r="Y163" s="42"/>
      <c r="Z163" s="24"/>
      <c r="AA163" s="42"/>
      <c r="AB163" s="42"/>
      <c r="AC163" s="42"/>
      <c r="AD163" s="24">
        <v>0</v>
      </c>
      <c r="AE163" s="42"/>
      <c r="AF163" s="42"/>
      <c r="AG163" s="42"/>
      <c r="AH163" s="42"/>
      <c r="AI163" s="42"/>
      <c r="AJ163" s="42"/>
      <c r="AK163" s="42"/>
      <c r="AL163" s="42"/>
      <c r="AM163" s="24"/>
      <c r="AN163" s="24"/>
      <c r="AO163" s="42"/>
      <c r="AP163" s="42"/>
      <c r="AQ163" s="42"/>
      <c r="AR163" s="42"/>
      <c r="AS163" s="24"/>
      <c r="AT163" s="42"/>
      <c r="AU163" s="42"/>
      <c r="AV163" s="42"/>
      <c r="AW163" s="2" t="s">
        <v>256</v>
      </c>
      <c r="AX163" s="2" t="s">
        <v>1050</v>
      </c>
      <c r="AY163" s="24">
        <v>1</v>
      </c>
      <c r="AZ163" s="24">
        <v>1</v>
      </c>
      <c r="BA163" s="24"/>
      <c r="BB163" s="24"/>
      <c r="BC163" s="24"/>
      <c r="BD163" s="24"/>
      <c r="BE163" s="27"/>
      <c r="BF163" s="3" t="s">
        <v>1051</v>
      </c>
      <c r="BG163" s="44"/>
    </row>
    <row r="164" spans="1:59" x14ac:dyDescent="0.25">
      <c r="A164" s="9" t="s">
        <v>331</v>
      </c>
      <c r="B164" s="1">
        <v>35888525</v>
      </c>
      <c r="C164" s="37">
        <v>446550</v>
      </c>
      <c r="D164" s="1" t="s">
        <v>481</v>
      </c>
      <c r="E164" s="1" t="s">
        <v>482</v>
      </c>
      <c r="F164" s="1" t="s">
        <v>1052</v>
      </c>
      <c r="G164" s="1" t="s">
        <v>1053</v>
      </c>
      <c r="H164" s="1">
        <v>314742</v>
      </c>
      <c r="I164" s="1">
        <v>118534</v>
      </c>
      <c r="J164" s="25">
        <v>39.5</v>
      </c>
      <c r="K164" s="26">
        <v>0.628</v>
      </c>
      <c r="L164" s="2" t="s">
        <v>1054</v>
      </c>
      <c r="M164" s="2" t="s">
        <v>56</v>
      </c>
      <c r="N164" s="2" t="s">
        <v>1055</v>
      </c>
      <c r="O164" s="24" t="s">
        <v>1056</v>
      </c>
      <c r="P164" s="24">
        <v>212</v>
      </c>
      <c r="Q164" s="24" t="s">
        <v>1652</v>
      </c>
      <c r="R164" s="42"/>
      <c r="S164" s="42"/>
      <c r="T164" s="42"/>
      <c r="U164" s="42"/>
      <c r="V164" s="42"/>
      <c r="W164" s="42"/>
      <c r="X164" s="42"/>
      <c r="Y164" s="42"/>
      <c r="Z164" s="24">
        <v>1</v>
      </c>
      <c r="AA164" s="42"/>
      <c r="AB164" s="42"/>
      <c r="AC164" s="42"/>
      <c r="AD164" s="24">
        <v>1</v>
      </c>
      <c r="AE164" s="42"/>
      <c r="AF164" s="42"/>
      <c r="AG164" s="42"/>
      <c r="AH164" s="42"/>
      <c r="AI164" s="42"/>
      <c r="AJ164" s="42"/>
      <c r="AK164" s="42"/>
      <c r="AL164" s="42"/>
      <c r="AM164" s="24">
        <v>1</v>
      </c>
      <c r="AN164" s="24">
        <v>1</v>
      </c>
      <c r="AO164" s="42"/>
      <c r="AP164" s="42"/>
      <c r="AQ164" s="42"/>
      <c r="AR164" s="42"/>
      <c r="AS164" s="24"/>
      <c r="AT164" s="42"/>
      <c r="AU164" s="42">
        <v>1</v>
      </c>
      <c r="AV164" s="42"/>
      <c r="AW164" s="2"/>
      <c r="AX164" s="2"/>
      <c r="AY164" s="24"/>
      <c r="AZ164" s="24"/>
      <c r="BA164" s="24"/>
      <c r="BB164" s="24"/>
      <c r="BC164" s="24">
        <v>23</v>
      </c>
      <c r="BD164" s="24">
        <v>9</v>
      </c>
      <c r="BE164" s="27">
        <v>7</v>
      </c>
      <c r="BF164" s="3" t="s">
        <v>1057</v>
      </c>
      <c r="BG164" s="44" t="s">
        <v>2006</v>
      </c>
    </row>
    <row r="165" spans="1:59" x14ac:dyDescent="0.25">
      <c r="A165" s="9" t="s">
        <v>332</v>
      </c>
      <c r="B165" s="1">
        <v>401000</v>
      </c>
      <c r="C165" s="37">
        <v>1102</v>
      </c>
      <c r="D165" s="1" t="s">
        <v>520</v>
      </c>
      <c r="E165" s="1" t="s">
        <v>521</v>
      </c>
      <c r="F165" s="1" t="s">
        <v>1058</v>
      </c>
      <c r="G165" s="1" t="s">
        <v>1058</v>
      </c>
      <c r="J165" s="25"/>
      <c r="K165" s="26"/>
      <c r="L165" s="2"/>
      <c r="M165" s="2" t="s">
        <v>115</v>
      </c>
      <c r="N165" s="2"/>
      <c r="O165" s="24" t="s">
        <v>1872</v>
      </c>
      <c r="P165" s="24">
        <v>596</v>
      </c>
      <c r="Q165" s="24" t="s">
        <v>1664</v>
      </c>
      <c r="R165" s="42"/>
      <c r="S165" s="42"/>
      <c r="T165" s="42"/>
      <c r="U165" s="42"/>
      <c r="V165" s="42"/>
      <c r="W165" s="42"/>
      <c r="X165" s="42"/>
      <c r="Y165" s="42"/>
      <c r="Z165" s="24"/>
      <c r="AA165" s="42"/>
      <c r="AB165" s="42"/>
      <c r="AC165" s="42"/>
      <c r="AD165" s="24">
        <v>0</v>
      </c>
      <c r="AE165" s="42"/>
      <c r="AF165" s="42"/>
      <c r="AG165" s="42"/>
      <c r="AH165" s="42"/>
      <c r="AI165" s="42"/>
      <c r="AJ165" s="42"/>
      <c r="AK165" s="42"/>
      <c r="AL165" s="42"/>
      <c r="AM165" s="24"/>
      <c r="AN165" s="24"/>
      <c r="AO165" s="42"/>
      <c r="AP165" s="42"/>
      <c r="AQ165" s="42"/>
      <c r="AR165" s="42"/>
      <c r="AS165" s="24"/>
      <c r="AT165" s="42"/>
      <c r="AU165" s="42"/>
      <c r="AV165" s="42"/>
      <c r="AW165" s="2" t="s">
        <v>262</v>
      </c>
      <c r="AX165" s="2" t="s">
        <v>493</v>
      </c>
      <c r="AY165" s="24"/>
      <c r="AZ165" s="24">
        <v>1</v>
      </c>
      <c r="BA165" s="24"/>
      <c r="BB165" s="24"/>
      <c r="BC165" s="24"/>
      <c r="BD165" s="24"/>
      <c r="BE165" s="27"/>
      <c r="BF165" s="3" t="s">
        <v>1059</v>
      </c>
      <c r="BG165" s="44"/>
    </row>
    <row r="166" spans="1:59" x14ac:dyDescent="0.25">
      <c r="A166" s="9" t="s">
        <v>333</v>
      </c>
      <c r="B166" s="1">
        <v>1265577</v>
      </c>
      <c r="C166" s="37">
        <v>2040</v>
      </c>
      <c r="D166" s="1" t="s">
        <v>481</v>
      </c>
      <c r="E166" s="1" t="s">
        <v>689</v>
      </c>
      <c r="F166" s="1" t="s">
        <v>1060</v>
      </c>
      <c r="G166" s="1" t="s">
        <v>1060</v>
      </c>
      <c r="H166" s="1">
        <v>29187</v>
      </c>
      <c r="I166" s="1">
        <v>14210</v>
      </c>
      <c r="J166" s="25">
        <v>38.5</v>
      </c>
      <c r="K166" s="26">
        <v>0.79600000000000004</v>
      </c>
      <c r="L166" s="2"/>
      <c r="M166" s="2" t="s">
        <v>98</v>
      </c>
      <c r="N166" s="2"/>
      <c r="O166" s="24" t="s">
        <v>1873</v>
      </c>
      <c r="P166" s="24">
        <v>230</v>
      </c>
      <c r="Q166" s="24" t="s">
        <v>1668</v>
      </c>
      <c r="R166" s="42"/>
      <c r="S166" s="42"/>
      <c r="T166" s="42"/>
      <c r="U166" s="42"/>
      <c r="V166" s="42"/>
      <c r="W166" s="42"/>
      <c r="X166" s="42"/>
      <c r="Y166" s="42"/>
      <c r="Z166" s="24">
        <v>1</v>
      </c>
      <c r="AA166" s="42">
        <v>1</v>
      </c>
      <c r="AB166" s="42"/>
      <c r="AC166" s="42"/>
      <c r="AD166" s="24">
        <v>1</v>
      </c>
      <c r="AE166" s="42"/>
      <c r="AF166" s="42"/>
      <c r="AG166" s="42"/>
      <c r="AH166" s="42"/>
      <c r="AI166" s="42"/>
      <c r="AJ166" s="42"/>
      <c r="AK166" s="42"/>
      <c r="AL166" s="42"/>
      <c r="AM166" s="24">
        <v>1</v>
      </c>
      <c r="AN166" s="24">
        <v>1</v>
      </c>
      <c r="AO166" s="42"/>
      <c r="AP166" s="42"/>
      <c r="AQ166" s="42"/>
      <c r="AR166" s="42">
        <v>1</v>
      </c>
      <c r="AS166" s="24"/>
      <c r="AT166" s="42"/>
      <c r="AU166" s="42"/>
      <c r="AV166" s="42"/>
      <c r="AW166" s="2"/>
      <c r="AX166" s="2"/>
      <c r="AY166" s="24">
        <v>1</v>
      </c>
      <c r="AZ166" s="24">
        <v>1</v>
      </c>
      <c r="BA166" s="24"/>
      <c r="BB166" s="24"/>
      <c r="BC166" s="24">
        <v>1</v>
      </c>
      <c r="BD166" s="24">
        <v>2</v>
      </c>
      <c r="BE166" s="27">
        <v>1</v>
      </c>
      <c r="BF166" s="3" t="s">
        <v>1061</v>
      </c>
      <c r="BG166" s="44" t="s">
        <v>2004</v>
      </c>
    </row>
    <row r="167" spans="1:59" x14ac:dyDescent="0.25">
      <c r="A167" s="9" t="s">
        <v>334</v>
      </c>
      <c r="B167" s="1">
        <v>4077347</v>
      </c>
      <c r="C167" s="37">
        <v>1025520</v>
      </c>
      <c r="D167" s="1" t="s">
        <v>481</v>
      </c>
      <c r="E167" s="1" t="s">
        <v>588</v>
      </c>
      <c r="F167" s="1" t="s">
        <v>1062</v>
      </c>
      <c r="G167" s="1" t="s">
        <v>1062</v>
      </c>
      <c r="H167" s="1">
        <v>18119</v>
      </c>
      <c r="I167" s="1">
        <v>5237</v>
      </c>
      <c r="J167" s="25">
        <v>32.6</v>
      </c>
      <c r="K167" s="26">
        <v>0.52700000000000002</v>
      </c>
      <c r="L167" s="2" t="s">
        <v>1063</v>
      </c>
      <c r="M167" s="2" t="s">
        <v>189</v>
      </c>
      <c r="N167" s="2" t="s">
        <v>1064</v>
      </c>
      <c r="O167" s="24" t="s">
        <v>1874</v>
      </c>
      <c r="P167" s="24">
        <v>222</v>
      </c>
      <c r="Q167" s="24" t="s">
        <v>1665</v>
      </c>
      <c r="R167" s="42"/>
      <c r="S167" s="42"/>
      <c r="T167" s="42"/>
      <c r="U167" s="42"/>
      <c r="V167" s="42"/>
      <c r="W167" s="42"/>
      <c r="X167" s="42"/>
      <c r="Y167" s="42"/>
      <c r="Z167" s="24">
        <v>1</v>
      </c>
      <c r="AA167" s="42"/>
      <c r="AB167" s="42"/>
      <c r="AC167" s="42"/>
      <c r="AD167" s="24">
        <v>1</v>
      </c>
      <c r="AE167" s="42"/>
      <c r="AF167" s="42"/>
      <c r="AG167" s="42"/>
      <c r="AH167" s="42"/>
      <c r="AI167" s="42"/>
      <c r="AJ167" s="42"/>
      <c r="AK167" s="42"/>
      <c r="AL167" s="42"/>
      <c r="AM167" s="24">
        <v>1</v>
      </c>
      <c r="AN167" s="24">
        <v>1</v>
      </c>
      <c r="AO167" s="42"/>
      <c r="AP167" s="42"/>
      <c r="AQ167" s="42"/>
      <c r="AR167" s="42"/>
      <c r="AS167" s="24"/>
      <c r="AT167" s="42"/>
      <c r="AU167" s="42">
        <v>1</v>
      </c>
      <c r="AV167" s="42"/>
      <c r="AW167" s="2"/>
      <c r="AX167" s="2"/>
      <c r="AY167" s="24"/>
      <c r="AZ167" s="24"/>
      <c r="BA167" s="24"/>
      <c r="BB167" s="24"/>
      <c r="BC167" s="24"/>
      <c r="BD167" s="24">
        <v>2</v>
      </c>
      <c r="BE167" s="27"/>
      <c r="BF167" s="3" t="s">
        <v>1065</v>
      </c>
      <c r="BG167" s="44" t="s">
        <v>2006</v>
      </c>
    </row>
    <row r="168" spans="1:59" x14ac:dyDescent="0.25">
      <c r="A168" s="9" t="s">
        <v>108</v>
      </c>
      <c r="B168" s="1">
        <v>270372</v>
      </c>
      <c r="C168" s="37">
        <v>374</v>
      </c>
      <c r="D168" s="1" t="s">
        <v>481</v>
      </c>
      <c r="E168" s="1" t="s">
        <v>689</v>
      </c>
      <c r="F168" s="1" t="s">
        <v>1066</v>
      </c>
      <c r="J168" s="25"/>
      <c r="K168" s="26"/>
      <c r="L168" s="2"/>
      <c r="M168" s="2" t="s">
        <v>108</v>
      </c>
      <c r="N168" s="2"/>
      <c r="O168" s="24" t="s">
        <v>1875</v>
      </c>
      <c r="P168" s="24">
        <v>269</v>
      </c>
      <c r="Q168" s="24" t="s">
        <v>1761</v>
      </c>
      <c r="R168" s="42"/>
      <c r="S168" s="42"/>
      <c r="T168" s="42"/>
      <c r="U168" s="42"/>
      <c r="V168" s="42"/>
      <c r="W168" s="42"/>
      <c r="X168" s="42"/>
      <c r="Y168" s="42"/>
      <c r="Z168" s="24"/>
      <c r="AA168" s="42"/>
      <c r="AB168" s="42"/>
      <c r="AC168" s="42"/>
      <c r="AD168" s="24">
        <v>0</v>
      </c>
      <c r="AE168" s="42"/>
      <c r="AF168" s="42"/>
      <c r="AG168" s="42"/>
      <c r="AH168" s="42"/>
      <c r="AI168" s="42"/>
      <c r="AJ168" s="42"/>
      <c r="AK168" s="42"/>
      <c r="AL168" s="42"/>
      <c r="AM168" s="24"/>
      <c r="AN168" s="24"/>
      <c r="AO168" s="42"/>
      <c r="AP168" s="42"/>
      <c r="AQ168" s="42"/>
      <c r="AR168" s="42"/>
      <c r="AS168" s="24"/>
      <c r="AT168" s="42"/>
      <c r="AU168" s="42"/>
      <c r="AV168" s="42"/>
      <c r="AW168" s="2" t="s">
        <v>262</v>
      </c>
      <c r="AX168" s="2" t="s">
        <v>826</v>
      </c>
      <c r="AY168" s="24">
        <v>1</v>
      </c>
      <c r="AZ168" s="24">
        <v>1</v>
      </c>
      <c r="BA168" s="24"/>
      <c r="BB168" s="24"/>
      <c r="BC168" s="24"/>
      <c r="BD168" s="24"/>
      <c r="BE168" s="27"/>
      <c r="BF168" s="3" t="s">
        <v>1067</v>
      </c>
      <c r="BG168" s="44"/>
    </row>
    <row r="169" spans="1:59" x14ac:dyDescent="0.25">
      <c r="A169" s="9" t="s">
        <v>335</v>
      </c>
      <c r="B169" s="1">
        <v>126577691</v>
      </c>
      <c r="C169" s="37">
        <v>1964375</v>
      </c>
      <c r="D169" s="1" t="s">
        <v>520</v>
      </c>
      <c r="E169" s="1" t="s">
        <v>653</v>
      </c>
      <c r="F169" s="1" t="s">
        <v>1068</v>
      </c>
      <c r="G169" s="1" t="s">
        <v>1068</v>
      </c>
      <c r="H169" s="1">
        <v>2571680</v>
      </c>
      <c r="I169" s="1">
        <v>1222053</v>
      </c>
      <c r="J169" s="25">
        <v>48.3</v>
      </c>
      <c r="K169" s="26">
        <v>0.76700000000000002</v>
      </c>
      <c r="L169" s="2" t="s">
        <v>1069</v>
      </c>
      <c r="M169" s="2" t="s">
        <v>38</v>
      </c>
      <c r="N169" s="2" t="s">
        <v>38</v>
      </c>
      <c r="O169" s="24" t="s">
        <v>1070</v>
      </c>
      <c r="P169" s="24">
        <v>52</v>
      </c>
      <c r="Q169" s="24" t="s">
        <v>1671</v>
      </c>
      <c r="R169" s="42">
        <v>1</v>
      </c>
      <c r="S169" s="42"/>
      <c r="T169" s="42"/>
      <c r="U169" s="42"/>
      <c r="V169" s="42"/>
      <c r="W169" s="42"/>
      <c r="X169" s="42"/>
      <c r="Y169" s="42"/>
      <c r="Z169" s="24">
        <v>1</v>
      </c>
      <c r="AA169" s="42"/>
      <c r="AB169" s="42"/>
      <c r="AC169" s="42"/>
      <c r="AD169" s="24">
        <v>1</v>
      </c>
      <c r="AE169" s="42">
        <v>1</v>
      </c>
      <c r="AF169" s="42"/>
      <c r="AG169" s="42"/>
      <c r="AH169" s="42"/>
      <c r="AI169" s="42"/>
      <c r="AJ169" s="42">
        <v>1</v>
      </c>
      <c r="AK169" s="42">
        <v>1</v>
      </c>
      <c r="AL169" s="42">
        <v>1</v>
      </c>
      <c r="AM169" s="24">
        <v>1</v>
      </c>
      <c r="AN169" s="24">
        <v>1</v>
      </c>
      <c r="AO169" s="42"/>
      <c r="AP169" s="42"/>
      <c r="AQ169" s="42"/>
      <c r="AR169" s="42"/>
      <c r="AS169" s="24"/>
      <c r="AT169" s="42"/>
      <c r="AU169" s="42"/>
      <c r="AV169" s="42"/>
      <c r="AW169" s="2"/>
      <c r="AX169" s="2"/>
      <c r="AY169" s="24"/>
      <c r="AZ169" s="24"/>
      <c r="BA169" s="24"/>
      <c r="BB169" s="24">
        <v>3</v>
      </c>
      <c r="BC169" s="24">
        <v>69</v>
      </c>
      <c r="BD169" s="24">
        <v>33</v>
      </c>
      <c r="BE169" s="27">
        <v>15</v>
      </c>
      <c r="BF169" s="3" t="s">
        <v>1071</v>
      </c>
      <c r="BG169" s="44" t="s">
        <v>1998</v>
      </c>
    </row>
    <row r="170" spans="1:59" x14ac:dyDescent="0.25">
      <c r="A170" s="9" t="s">
        <v>336</v>
      </c>
      <c r="B170" s="1">
        <v>104468</v>
      </c>
      <c r="C170" s="37">
        <v>702</v>
      </c>
      <c r="D170" s="1" t="s">
        <v>552</v>
      </c>
      <c r="E170" s="1" t="s">
        <v>336</v>
      </c>
      <c r="F170" s="1" t="s">
        <v>1072</v>
      </c>
      <c r="G170" s="1" t="s">
        <v>1073</v>
      </c>
      <c r="H170" s="1">
        <v>360</v>
      </c>
      <c r="I170" s="1">
        <v>372</v>
      </c>
      <c r="J170" s="25"/>
      <c r="K170" s="26">
        <v>0.61399999999999999</v>
      </c>
      <c r="L170" s="2"/>
      <c r="M170" s="2" t="s">
        <v>1074</v>
      </c>
      <c r="N170" s="2"/>
      <c r="O170" s="24" t="s">
        <v>1876</v>
      </c>
      <c r="P170" s="24">
        <v>691</v>
      </c>
      <c r="Q170" s="24" t="s">
        <v>1588</v>
      </c>
      <c r="R170" s="42"/>
      <c r="S170" s="42"/>
      <c r="T170" s="42"/>
      <c r="U170" s="42"/>
      <c r="V170" s="42"/>
      <c r="W170" s="42"/>
      <c r="X170" s="42"/>
      <c r="Y170" s="42"/>
      <c r="Z170" s="24">
        <v>1</v>
      </c>
      <c r="AA170" s="42"/>
      <c r="AB170" s="42"/>
      <c r="AC170" s="42"/>
      <c r="AD170" s="24">
        <v>0</v>
      </c>
      <c r="AE170" s="42"/>
      <c r="AF170" s="42"/>
      <c r="AG170" s="42"/>
      <c r="AH170" s="42"/>
      <c r="AI170" s="42"/>
      <c r="AJ170" s="42"/>
      <c r="AK170" s="42"/>
      <c r="AL170" s="42"/>
      <c r="AM170" s="24"/>
      <c r="AN170" s="24">
        <v>1</v>
      </c>
      <c r="AO170" s="42"/>
      <c r="AP170" s="42"/>
      <c r="AQ170" s="42"/>
      <c r="AR170" s="42"/>
      <c r="AS170" s="24"/>
      <c r="AT170" s="42"/>
      <c r="AU170" s="42"/>
      <c r="AV170" s="42"/>
      <c r="AW170" s="2"/>
      <c r="AX170" s="2"/>
      <c r="AY170" s="24">
        <v>1</v>
      </c>
      <c r="AZ170" s="24">
        <v>1</v>
      </c>
      <c r="BA170" s="24"/>
      <c r="BB170" s="24"/>
      <c r="BC170" s="24"/>
      <c r="BD170" s="24"/>
      <c r="BE170" s="27">
        <v>2</v>
      </c>
      <c r="BF170" s="3" t="s">
        <v>1075</v>
      </c>
      <c r="BG170" s="44"/>
    </row>
    <row r="171" spans="1:59" x14ac:dyDescent="0.25">
      <c r="A171" s="9" t="s">
        <v>337</v>
      </c>
      <c r="B171" s="1">
        <v>30066648</v>
      </c>
      <c r="C171" s="37">
        <v>801590</v>
      </c>
      <c r="D171" s="1" t="s">
        <v>481</v>
      </c>
      <c r="E171" s="1" t="s">
        <v>502</v>
      </c>
      <c r="F171" s="1" t="s">
        <v>1076</v>
      </c>
      <c r="G171" s="1" t="s">
        <v>1076</v>
      </c>
      <c r="H171" s="1">
        <v>38679</v>
      </c>
      <c r="I171" s="1">
        <v>14396</v>
      </c>
      <c r="J171" s="25">
        <v>54</v>
      </c>
      <c r="K171" s="26">
        <v>0.44600000000000001</v>
      </c>
      <c r="L171" s="2" t="s">
        <v>1077</v>
      </c>
      <c r="M171" s="2" t="s">
        <v>160</v>
      </c>
      <c r="N171" s="2" t="s">
        <v>1078</v>
      </c>
      <c r="O171" s="24" t="s">
        <v>1877</v>
      </c>
      <c r="P171" s="24">
        <v>258</v>
      </c>
      <c r="Q171" s="24" t="s">
        <v>1673</v>
      </c>
      <c r="R171" s="42"/>
      <c r="S171" s="42"/>
      <c r="T171" s="42"/>
      <c r="U171" s="42"/>
      <c r="V171" s="42"/>
      <c r="W171" s="42"/>
      <c r="X171" s="42"/>
      <c r="Y171" s="42"/>
      <c r="Z171" s="24">
        <v>1</v>
      </c>
      <c r="AA171" s="42">
        <v>1</v>
      </c>
      <c r="AB171" s="42"/>
      <c r="AC171" s="42"/>
      <c r="AD171" s="24">
        <v>1</v>
      </c>
      <c r="AE171" s="42"/>
      <c r="AF171" s="42"/>
      <c r="AG171" s="42"/>
      <c r="AH171" s="42"/>
      <c r="AI171" s="42"/>
      <c r="AJ171" s="42"/>
      <c r="AK171" s="42"/>
      <c r="AL171" s="42"/>
      <c r="AM171" s="24">
        <v>1</v>
      </c>
      <c r="AN171" s="24">
        <v>1</v>
      </c>
      <c r="AO171" s="42"/>
      <c r="AP171" s="42"/>
      <c r="AQ171" s="42"/>
      <c r="AR171" s="42">
        <v>1</v>
      </c>
      <c r="AS171" s="24"/>
      <c r="AT171" s="42"/>
      <c r="AU171" s="42"/>
      <c r="AV171" s="42"/>
      <c r="AW171" s="2"/>
      <c r="AX171" s="2"/>
      <c r="AY171" s="24"/>
      <c r="AZ171" s="24"/>
      <c r="BA171" s="24"/>
      <c r="BB171" s="24"/>
      <c r="BC171" s="24">
        <v>2</v>
      </c>
      <c r="BD171" s="24">
        <v>1</v>
      </c>
      <c r="BE171" s="27"/>
      <c r="BF171" s="3" t="s">
        <v>1079</v>
      </c>
      <c r="BG171" s="44" t="s">
        <v>2004</v>
      </c>
    </row>
    <row r="172" spans="1:59" x14ac:dyDescent="0.25">
      <c r="A172" s="9" t="s">
        <v>338</v>
      </c>
      <c r="B172" s="1">
        <v>2681735</v>
      </c>
      <c r="C172" s="37">
        <v>33851</v>
      </c>
      <c r="D172" s="1" t="s">
        <v>488</v>
      </c>
      <c r="E172" s="1" t="s">
        <v>545</v>
      </c>
      <c r="F172" s="1" t="s">
        <v>1080</v>
      </c>
      <c r="G172" s="1" t="s">
        <v>1080</v>
      </c>
      <c r="H172" s="1">
        <v>21260</v>
      </c>
      <c r="I172" s="1">
        <v>11309</v>
      </c>
      <c r="J172" s="25">
        <v>25.9</v>
      </c>
      <c r="K172" s="26">
        <v>0.71099999999999997</v>
      </c>
      <c r="L172" s="2" t="s">
        <v>1081</v>
      </c>
      <c r="M172" s="2" t="s">
        <v>60</v>
      </c>
      <c r="N172" s="2" t="s">
        <v>60</v>
      </c>
      <c r="O172" s="24" t="s">
        <v>1878</v>
      </c>
      <c r="P172" s="24">
        <v>373</v>
      </c>
      <c r="Q172" s="24" t="s">
        <v>1654</v>
      </c>
      <c r="R172" s="42"/>
      <c r="S172" s="42"/>
      <c r="T172" s="42"/>
      <c r="U172" s="42"/>
      <c r="V172" s="42"/>
      <c r="W172" s="42"/>
      <c r="X172" s="42">
        <v>1</v>
      </c>
      <c r="Y172" s="42"/>
      <c r="Z172" s="24">
        <v>1</v>
      </c>
      <c r="AA172" s="42"/>
      <c r="AB172" s="42"/>
      <c r="AC172" s="42">
        <v>1</v>
      </c>
      <c r="AD172" s="24">
        <v>1</v>
      </c>
      <c r="AE172" s="42"/>
      <c r="AF172" s="42"/>
      <c r="AG172" s="42"/>
      <c r="AH172" s="42"/>
      <c r="AI172" s="42"/>
      <c r="AJ172" s="42"/>
      <c r="AK172" s="42"/>
      <c r="AL172" s="42"/>
      <c r="AM172" s="24">
        <v>1</v>
      </c>
      <c r="AN172" s="24">
        <v>1</v>
      </c>
      <c r="AO172" s="42"/>
      <c r="AP172" s="42"/>
      <c r="AQ172" s="42"/>
      <c r="AR172" s="42"/>
      <c r="AS172" s="24"/>
      <c r="AT172" s="42"/>
      <c r="AU172" s="42"/>
      <c r="AV172" s="42"/>
      <c r="AW172" s="2"/>
      <c r="AX172" s="2"/>
      <c r="AY172" s="24"/>
      <c r="AZ172" s="24"/>
      <c r="BA172" s="24"/>
      <c r="BB172" s="24"/>
      <c r="BC172" s="24">
        <v>5</v>
      </c>
      <c r="BD172" s="24">
        <v>1</v>
      </c>
      <c r="BE172" s="27"/>
      <c r="BF172" s="3" t="s">
        <v>1082</v>
      </c>
      <c r="BG172" s="44" t="s">
        <v>1988</v>
      </c>
    </row>
    <row r="173" spans="1:59" x14ac:dyDescent="0.25">
      <c r="A173" s="9" t="s">
        <v>339</v>
      </c>
      <c r="B173" s="1">
        <v>38100</v>
      </c>
      <c r="C173" s="37">
        <v>1.95</v>
      </c>
      <c r="D173" s="1" t="s">
        <v>488</v>
      </c>
      <c r="E173" s="1" t="s">
        <v>489</v>
      </c>
      <c r="F173" s="1" t="s">
        <v>1083</v>
      </c>
      <c r="G173" s="1" t="s">
        <v>1083</v>
      </c>
      <c r="I173" s="1">
        <v>7060</v>
      </c>
      <c r="J173" s="25"/>
      <c r="K173" s="26"/>
      <c r="L173" s="2"/>
      <c r="M173" s="2" t="s">
        <v>128</v>
      </c>
      <c r="N173" s="2"/>
      <c r="O173" s="24" t="s">
        <v>1879</v>
      </c>
      <c r="P173" s="24">
        <v>377</v>
      </c>
      <c r="Q173" s="24" t="s">
        <v>1653</v>
      </c>
      <c r="R173" s="42"/>
      <c r="S173" s="42"/>
      <c r="T173" s="42"/>
      <c r="U173" s="42"/>
      <c r="V173" s="42"/>
      <c r="W173" s="42"/>
      <c r="X173" s="42"/>
      <c r="Y173" s="42"/>
      <c r="Z173" s="24">
        <v>1</v>
      </c>
      <c r="AA173" s="42"/>
      <c r="AB173" s="42"/>
      <c r="AC173" s="42"/>
      <c r="AD173" s="24">
        <v>0</v>
      </c>
      <c r="AE173" s="42"/>
      <c r="AF173" s="42"/>
      <c r="AG173" s="42"/>
      <c r="AH173" s="42"/>
      <c r="AI173" s="42"/>
      <c r="AJ173" s="42"/>
      <c r="AK173" s="42"/>
      <c r="AL173" s="42"/>
      <c r="AM173" s="24"/>
      <c r="AN173" s="24">
        <v>1</v>
      </c>
      <c r="AO173" s="42"/>
      <c r="AP173" s="42"/>
      <c r="AQ173" s="42"/>
      <c r="AR173" s="42"/>
      <c r="AS173" s="24"/>
      <c r="AT173" s="42"/>
      <c r="AU173" s="42"/>
      <c r="AV173" s="42"/>
      <c r="AW173" s="2"/>
      <c r="AX173" s="2"/>
      <c r="AY173" s="24">
        <v>1</v>
      </c>
      <c r="AZ173" s="24"/>
      <c r="BA173" s="24"/>
      <c r="BB173" s="24"/>
      <c r="BC173" s="24"/>
      <c r="BD173" s="24"/>
      <c r="BE173" s="27">
        <v>2</v>
      </c>
      <c r="BF173" s="3" t="s">
        <v>1084</v>
      </c>
      <c r="BG173" s="44"/>
    </row>
    <row r="174" spans="1:59" x14ac:dyDescent="0.25">
      <c r="A174" s="9" t="s">
        <v>340</v>
      </c>
      <c r="B174" s="1">
        <v>3315999</v>
      </c>
      <c r="C174" s="37">
        <v>1564116</v>
      </c>
      <c r="D174" s="1" t="s">
        <v>495</v>
      </c>
      <c r="E174" s="1" t="s">
        <v>677</v>
      </c>
      <c r="F174" s="1" t="s">
        <v>1085</v>
      </c>
      <c r="G174" s="1" t="s">
        <v>1085</v>
      </c>
      <c r="H174" s="1">
        <v>42646</v>
      </c>
      <c r="I174" s="1">
        <v>13009</v>
      </c>
      <c r="J174" s="25">
        <v>32.299999999999997</v>
      </c>
      <c r="K174" s="26">
        <v>0.73499999999999999</v>
      </c>
      <c r="L174" s="2" t="s">
        <v>1086</v>
      </c>
      <c r="M174" s="2" t="s">
        <v>161</v>
      </c>
      <c r="N174" s="2" t="s">
        <v>1087</v>
      </c>
      <c r="O174" s="24" t="s">
        <v>1880</v>
      </c>
      <c r="P174" s="24">
        <v>976</v>
      </c>
      <c r="Q174" s="24" t="s">
        <v>1661</v>
      </c>
      <c r="R174" s="42"/>
      <c r="S174" s="42"/>
      <c r="T174" s="42"/>
      <c r="U174" s="42"/>
      <c r="V174" s="42"/>
      <c r="W174" s="42"/>
      <c r="X174" s="42"/>
      <c r="Y174" s="42"/>
      <c r="Z174" s="24">
        <v>1</v>
      </c>
      <c r="AA174" s="42"/>
      <c r="AB174" s="42"/>
      <c r="AC174" s="42"/>
      <c r="AD174" s="24">
        <v>1</v>
      </c>
      <c r="AE174" s="42"/>
      <c r="AF174" s="42"/>
      <c r="AG174" s="42"/>
      <c r="AH174" s="42"/>
      <c r="AI174" s="42"/>
      <c r="AJ174" s="42"/>
      <c r="AK174" s="42"/>
      <c r="AL174" s="42"/>
      <c r="AM174" s="24">
        <v>1</v>
      </c>
      <c r="AN174" s="24">
        <v>1</v>
      </c>
      <c r="AO174" s="42"/>
      <c r="AP174" s="42"/>
      <c r="AQ174" s="42"/>
      <c r="AR174" s="42"/>
      <c r="AS174" s="24"/>
      <c r="AT174" s="42"/>
      <c r="AU174" s="42"/>
      <c r="AV174" s="42"/>
      <c r="AW174" s="2"/>
      <c r="AX174" s="2"/>
      <c r="AY174" s="24"/>
      <c r="AZ174" s="24"/>
      <c r="BA174" s="24"/>
      <c r="BB174" s="24"/>
      <c r="BC174" s="24">
        <v>26</v>
      </c>
      <c r="BD174" s="24">
        <v>2</v>
      </c>
      <c r="BE174" s="27">
        <v>2</v>
      </c>
      <c r="BF174" s="3" t="s">
        <v>1088</v>
      </c>
      <c r="BG174" s="44"/>
    </row>
    <row r="175" spans="1:59" x14ac:dyDescent="0.25">
      <c r="A175" s="9" t="s">
        <v>341</v>
      </c>
      <c r="B175" s="1">
        <v>4989</v>
      </c>
      <c r="C175" s="37">
        <v>102</v>
      </c>
      <c r="D175" s="1" t="s">
        <v>520</v>
      </c>
      <c r="E175" s="1" t="s">
        <v>521</v>
      </c>
      <c r="F175" s="1" t="s">
        <v>1089</v>
      </c>
      <c r="G175" s="1" t="s">
        <v>1089</v>
      </c>
      <c r="I175" s="1">
        <v>63</v>
      </c>
      <c r="J175" s="25"/>
      <c r="K175" s="26"/>
      <c r="L175" s="2"/>
      <c r="M175" s="2" t="s">
        <v>179</v>
      </c>
      <c r="N175" s="2"/>
      <c r="O175" s="24" t="s">
        <v>1881</v>
      </c>
      <c r="P175" s="24">
        <v>1</v>
      </c>
      <c r="Q175" s="24" t="s">
        <v>1666</v>
      </c>
      <c r="R175" s="42"/>
      <c r="S175" s="42"/>
      <c r="T175" s="42"/>
      <c r="U175" s="42"/>
      <c r="V175" s="42"/>
      <c r="W175" s="42">
        <v>1</v>
      </c>
      <c r="X175" s="42"/>
      <c r="Y175" s="42"/>
      <c r="Z175" s="24"/>
      <c r="AA175" s="42"/>
      <c r="AB175" s="42"/>
      <c r="AC175" s="42"/>
      <c r="AD175" s="24">
        <v>1</v>
      </c>
      <c r="AE175" s="42"/>
      <c r="AF175" s="42"/>
      <c r="AG175" s="42"/>
      <c r="AH175" s="42"/>
      <c r="AI175" s="42"/>
      <c r="AJ175" s="42"/>
      <c r="AK175" s="42"/>
      <c r="AL175" s="42"/>
      <c r="AM175" s="24"/>
      <c r="AN175" s="24"/>
      <c r="AO175" s="42"/>
      <c r="AP175" s="42"/>
      <c r="AQ175" s="42"/>
      <c r="AR175" s="42"/>
      <c r="AS175" s="24"/>
      <c r="AT175" s="42"/>
      <c r="AU175" s="42"/>
      <c r="AV175" s="42"/>
      <c r="AW175" s="2" t="s">
        <v>365</v>
      </c>
      <c r="AX175" s="2" t="s">
        <v>493</v>
      </c>
      <c r="AY175" s="24">
        <v>1</v>
      </c>
      <c r="AZ175" s="24">
        <v>1</v>
      </c>
      <c r="BA175" s="24"/>
      <c r="BB175" s="24"/>
      <c r="BC175" s="24"/>
      <c r="BD175" s="24"/>
      <c r="BE175" s="27"/>
      <c r="BF175" s="3" t="s">
        <v>1090</v>
      </c>
      <c r="BG175" s="44" t="s">
        <v>1987</v>
      </c>
    </row>
    <row r="176" spans="1:59" x14ac:dyDescent="0.25">
      <c r="A176" s="9" t="s">
        <v>102</v>
      </c>
      <c r="B176" s="1">
        <v>622359</v>
      </c>
      <c r="C176" s="37">
        <v>13812</v>
      </c>
      <c r="D176" s="1" t="s">
        <v>488</v>
      </c>
      <c r="E176" s="1" t="s">
        <v>489</v>
      </c>
      <c r="F176" s="1" t="s">
        <v>1091</v>
      </c>
      <c r="G176" s="1" t="s">
        <v>1091</v>
      </c>
      <c r="H176" s="1">
        <v>11646</v>
      </c>
      <c r="I176" s="1">
        <v>5457</v>
      </c>
      <c r="J176" s="25">
        <v>31.9</v>
      </c>
      <c r="K176" s="26">
        <v>0.81599999999999995</v>
      </c>
      <c r="L176" s="2" t="s">
        <v>491</v>
      </c>
      <c r="M176" s="2" t="s">
        <v>102</v>
      </c>
      <c r="N176" s="2" t="s">
        <v>1092</v>
      </c>
      <c r="O176" s="24" t="s">
        <v>1093</v>
      </c>
      <c r="P176" s="24">
        <v>382</v>
      </c>
      <c r="Q176" s="24" t="s">
        <v>1655</v>
      </c>
      <c r="R176" s="42"/>
      <c r="S176" s="42"/>
      <c r="T176" s="42"/>
      <c r="U176" s="42"/>
      <c r="V176" s="42"/>
      <c r="W176" s="42"/>
      <c r="X176" s="42"/>
      <c r="Y176" s="42"/>
      <c r="Z176" s="24">
        <v>1</v>
      </c>
      <c r="AA176" s="42"/>
      <c r="AB176" s="42"/>
      <c r="AC176" s="42"/>
      <c r="AD176" s="24">
        <v>1</v>
      </c>
      <c r="AE176" s="42"/>
      <c r="AF176" s="42"/>
      <c r="AG176" s="42"/>
      <c r="AH176" s="42"/>
      <c r="AI176" s="42"/>
      <c r="AJ176" s="42"/>
      <c r="AK176" s="42"/>
      <c r="AL176" s="42"/>
      <c r="AM176" s="24">
        <v>1</v>
      </c>
      <c r="AN176" s="24">
        <v>1</v>
      </c>
      <c r="AO176" s="42"/>
      <c r="AP176" s="42"/>
      <c r="AQ176" s="42"/>
      <c r="AR176" s="42"/>
      <c r="AS176" s="24"/>
      <c r="AT176" s="42"/>
      <c r="AU176" s="42"/>
      <c r="AV176" s="42"/>
      <c r="AW176" s="2"/>
      <c r="AX176" s="2"/>
      <c r="AY176" s="24"/>
      <c r="AZ176" s="24"/>
      <c r="BA176" s="24"/>
      <c r="BB176" s="24"/>
      <c r="BC176" s="24">
        <v>1</v>
      </c>
      <c r="BD176" s="24">
        <v>2</v>
      </c>
      <c r="BE176" s="27"/>
      <c r="BF176" s="3" t="s">
        <v>1094</v>
      </c>
      <c r="BG176" s="44"/>
    </row>
    <row r="177" spans="1:59" x14ac:dyDescent="0.25">
      <c r="A177" s="9" t="s">
        <v>152</v>
      </c>
      <c r="B177" s="1">
        <v>54339766</v>
      </c>
      <c r="C177" s="37">
        <v>676578</v>
      </c>
      <c r="D177" s="1" t="s">
        <v>495</v>
      </c>
      <c r="E177" s="1" t="s">
        <v>619</v>
      </c>
      <c r="F177" s="1" t="s">
        <v>1095</v>
      </c>
      <c r="G177" s="1" t="s">
        <v>1096</v>
      </c>
      <c r="H177" s="1">
        <v>359374</v>
      </c>
      <c r="I177" s="1">
        <v>68668</v>
      </c>
      <c r="J177" s="25">
        <v>38.1</v>
      </c>
      <c r="K177" s="26">
        <v>0.58399999999999996</v>
      </c>
      <c r="L177" s="2" t="s">
        <v>1097</v>
      </c>
      <c r="M177" s="2" t="s">
        <v>152</v>
      </c>
      <c r="N177" s="2" t="s">
        <v>1098</v>
      </c>
      <c r="O177" s="24" t="s">
        <v>1099</v>
      </c>
      <c r="P177" s="24">
        <v>95</v>
      </c>
      <c r="Q177" s="24" t="s">
        <v>1660</v>
      </c>
      <c r="R177" s="42"/>
      <c r="S177" s="42">
        <v>1</v>
      </c>
      <c r="T177" s="42"/>
      <c r="U177" s="42"/>
      <c r="V177" s="42"/>
      <c r="W177" s="42"/>
      <c r="X177" s="42"/>
      <c r="Y177" s="42"/>
      <c r="Z177" s="24">
        <v>1</v>
      </c>
      <c r="AA177" s="42"/>
      <c r="AB177" s="42"/>
      <c r="AC177" s="42"/>
      <c r="AD177" s="24">
        <v>1</v>
      </c>
      <c r="AE177" s="42"/>
      <c r="AF177" s="42"/>
      <c r="AG177" s="42"/>
      <c r="AH177" s="42"/>
      <c r="AI177" s="42"/>
      <c r="AJ177" s="42"/>
      <c r="AK177" s="42"/>
      <c r="AL177" s="42"/>
      <c r="AM177" s="24">
        <v>1</v>
      </c>
      <c r="AN177" s="24">
        <v>1</v>
      </c>
      <c r="AO177" s="42"/>
      <c r="AP177" s="42"/>
      <c r="AQ177" s="42"/>
      <c r="AR177" s="42"/>
      <c r="AS177" s="24"/>
      <c r="AT177" s="42"/>
      <c r="AU177" s="42"/>
      <c r="AV177" s="42"/>
      <c r="AW177" s="2"/>
      <c r="AX177" s="2"/>
      <c r="AY177" s="24"/>
      <c r="AZ177" s="24"/>
      <c r="BA177" s="24"/>
      <c r="BB177" s="24">
        <v>1</v>
      </c>
      <c r="BC177" s="24"/>
      <c r="BD177" s="24">
        <v>1</v>
      </c>
      <c r="BE177" s="27">
        <v>2</v>
      </c>
      <c r="BF177" s="3" t="s">
        <v>1100</v>
      </c>
      <c r="BG177" s="44" t="s">
        <v>1984</v>
      </c>
    </row>
    <row r="178" spans="1:59" x14ac:dyDescent="0.25">
      <c r="A178" s="9" t="s">
        <v>1458</v>
      </c>
      <c r="B178" s="1">
        <v>158000</v>
      </c>
      <c r="C178" s="37">
        <v>11458</v>
      </c>
      <c r="D178" s="1" t="s">
        <v>488</v>
      </c>
      <c r="E178" s="1" t="s">
        <v>545</v>
      </c>
      <c r="F178" s="1" t="s">
        <v>1517</v>
      </c>
      <c r="J178" s="25"/>
      <c r="K178" s="26"/>
      <c r="L178" s="2"/>
      <c r="M178" s="2"/>
      <c r="N178" s="2"/>
      <c r="O178" s="24"/>
      <c r="P178" s="24"/>
      <c r="Q178" s="24"/>
      <c r="R178" s="42"/>
      <c r="S178" s="42"/>
      <c r="T178" s="42"/>
      <c r="U178" s="42"/>
      <c r="V178" s="42"/>
      <c r="W178" s="42"/>
      <c r="X178" s="42"/>
      <c r="Y178" s="42"/>
      <c r="Z178" s="24"/>
      <c r="AA178" s="42"/>
      <c r="AB178" s="42"/>
      <c r="AC178" s="42"/>
      <c r="AD178" s="24">
        <v>0</v>
      </c>
      <c r="AE178" s="42"/>
      <c r="AF178" s="42"/>
      <c r="AG178" s="42"/>
      <c r="AH178" s="42"/>
      <c r="AI178" s="42"/>
      <c r="AJ178" s="42"/>
      <c r="AK178" s="42"/>
      <c r="AL178" s="42"/>
      <c r="AM178" s="24"/>
      <c r="AN178" s="24"/>
      <c r="AO178" s="42"/>
      <c r="AP178" s="42"/>
      <c r="AQ178" s="42"/>
      <c r="AR178" s="42"/>
      <c r="AS178" s="24"/>
      <c r="AT178" s="42"/>
      <c r="AU178" s="42"/>
      <c r="AV178" s="42"/>
      <c r="AW178" s="2" t="s">
        <v>219</v>
      </c>
      <c r="AX178" s="2" t="s">
        <v>988</v>
      </c>
      <c r="AY178" s="24"/>
      <c r="AZ178" s="24"/>
      <c r="BA178" s="24"/>
      <c r="BB178" s="24"/>
      <c r="BC178" s="24"/>
      <c r="BD178" s="24"/>
      <c r="BE178" s="27"/>
      <c r="BF178" s="3" t="s">
        <v>1503</v>
      </c>
      <c r="BG178" s="44"/>
    </row>
    <row r="179" spans="1:59" x14ac:dyDescent="0.25">
      <c r="A179" s="9" t="s">
        <v>342</v>
      </c>
      <c r="B179" s="1">
        <v>2458936</v>
      </c>
      <c r="C179" s="37">
        <v>824116</v>
      </c>
      <c r="D179" s="1" t="s">
        <v>481</v>
      </c>
      <c r="E179" s="1" t="s">
        <v>502</v>
      </c>
      <c r="F179" s="1" t="s">
        <v>1101</v>
      </c>
      <c r="G179" s="1" t="s">
        <v>1101</v>
      </c>
      <c r="H179" s="1">
        <v>27444</v>
      </c>
      <c r="I179" s="1">
        <v>14513</v>
      </c>
      <c r="J179" s="25">
        <v>59.1</v>
      </c>
      <c r="K179" s="26">
        <v>0.628</v>
      </c>
      <c r="L179" s="2" t="s">
        <v>1102</v>
      </c>
      <c r="M179" s="2" t="s">
        <v>162</v>
      </c>
      <c r="N179" s="2" t="s">
        <v>1103</v>
      </c>
      <c r="O179" s="24" t="s">
        <v>1882</v>
      </c>
      <c r="P179" s="24">
        <v>264</v>
      </c>
      <c r="Q179" s="24" t="s">
        <v>1674</v>
      </c>
      <c r="R179" s="42"/>
      <c r="S179" s="42"/>
      <c r="T179" s="42"/>
      <c r="U179" s="42"/>
      <c r="V179" s="42"/>
      <c r="W179" s="42"/>
      <c r="X179" s="42"/>
      <c r="Y179" s="42"/>
      <c r="Z179" s="24">
        <v>1</v>
      </c>
      <c r="AA179" s="42">
        <v>1</v>
      </c>
      <c r="AB179" s="42"/>
      <c r="AC179" s="42"/>
      <c r="AD179" s="24">
        <v>1</v>
      </c>
      <c r="AE179" s="42"/>
      <c r="AF179" s="42"/>
      <c r="AG179" s="42"/>
      <c r="AH179" s="42"/>
      <c r="AI179" s="42"/>
      <c r="AJ179" s="42"/>
      <c r="AK179" s="42"/>
      <c r="AL179" s="42"/>
      <c r="AM179" s="24">
        <v>1</v>
      </c>
      <c r="AN179" s="24">
        <v>1</v>
      </c>
      <c r="AO179" s="42"/>
      <c r="AP179" s="42"/>
      <c r="AQ179" s="42"/>
      <c r="AR179" s="42">
        <v>1</v>
      </c>
      <c r="AS179" s="24"/>
      <c r="AT179" s="42"/>
      <c r="AU179" s="42"/>
      <c r="AV179" s="42"/>
      <c r="AW179" s="2"/>
      <c r="AX179" s="2"/>
      <c r="AY179" s="24"/>
      <c r="AZ179" s="24"/>
      <c r="BA179" s="24"/>
      <c r="BB179" s="24"/>
      <c r="BC179" s="24">
        <v>4</v>
      </c>
      <c r="BD179" s="24">
        <v>2</v>
      </c>
      <c r="BE179" s="27">
        <v>1</v>
      </c>
      <c r="BF179" s="3" t="s">
        <v>1104</v>
      </c>
      <c r="BG179" s="44" t="s">
        <v>2004</v>
      </c>
    </row>
    <row r="180" spans="1:59" x14ac:dyDescent="0.25">
      <c r="A180" s="9" t="s">
        <v>343</v>
      </c>
      <c r="B180" s="1">
        <v>11000</v>
      </c>
      <c r="C180" s="37">
        <v>21</v>
      </c>
      <c r="D180" s="1" t="s">
        <v>552</v>
      </c>
      <c r="E180" s="1" t="s">
        <v>336</v>
      </c>
      <c r="F180" s="1" t="s">
        <v>1105</v>
      </c>
      <c r="G180" s="1" t="s">
        <v>1105</v>
      </c>
      <c r="H180" s="1">
        <v>158</v>
      </c>
      <c r="I180" s="1">
        <v>112</v>
      </c>
      <c r="J180" s="25"/>
      <c r="K180" s="26"/>
      <c r="L180" s="2"/>
      <c r="M180" s="2" t="s">
        <v>343</v>
      </c>
      <c r="N180" s="2"/>
      <c r="O180" s="24" t="s">
        <v>1883</v>
      </c>
      <c r="P180" s="24">
        <v>674</v>
      </c>
      <c r="Q180" s="24" t="s">
        <v>1684</v>
      </c>
      <c r="R180" s="42"/>
      <c r="S180" s="42"/>
      <c r="T180" s="42"/>
      <c r="U180" s="42"/>
      <c r="V180" s="42"/>
      <c r="W180" s="42"/>
      <c r="X180" s="42"/>
      <c r="Y180" s="42"/>
      <c r="Z180" s="24">
        <v>1</v>
      </c>
      <c r="AA180" s="42">
        <v>1</v>
      </c>
      <c r="AB180" s="42"/>
      <c r="AC180" s="42"/>
      <c r="AD180" s="24">
        <v>0</v>
      </c>
      <c r="AE180" s="42"/>
      <c r="AF180" s="42"/>
      <c r="AG180" s="42"/>
      <c r="AH180" s="42"/>
      <c r="AI180" s="42"/>
      <c r="AJ180" s="42"/>
      <c r="AK180" s="42"/>
      <c r="AL180" s="42"/>
      <c r="AM180" s="24"/>
      <c r="AN180" s="24">
        <v>1</v>
      </c>
      <c r="AO180" s="42"/>
      <c r="AP180" s="42"/>
      <c r="AQ180" s="42"/>
      <c r="AR180" s="42"/>
      <c r="AS180" s="24"/>
      <c r="AT180" s="42"/>
      <c r="AU180" s="42"/>
      <c r="AV180" s="42"/>
      <c r="AW180" s="2"/>
      <c r="AX180" s="2"/>
      <c r="AY180" s="24">
        <v>1</v>
      </c>
      <c r="AZ180" s="24">
        <v>1</v>
      </c>
      <c r="BA180" s="24"/>
      <c r="BB180" s="24"/>
      <c r="BC180" s="24"/>
      <c r="BD180" s="24"/>
      <c r="BE180" s="27"/>
      <c r="BF180" s="3" t="s">
        <v>1106</v>
      </c>
      <c r="BG180" s="44"/>
    </row>
    <row r="181" spans="1:59" x14ac:dyDescent="0.25">
      <c r="A181" s="9" t="s">
        <v>178</v>
      </c>
      <c r="B181" s="1">
        <v>29996478</v>
      </c>
      <c r="C181" s="37">
        <v>147181</v>
      </c>
      <c r="D181" s="1" t="s">
        <v>495</v>
      </c>
      <c r="E181" s="1" t="s">
        <v>496</v>
      </c>
      <c r="F181" s="1" t="s">
        <v>1107</v>
      </c>
      <c r="G181" s="1" t="s">
        <v>1107</v>
      </c>
      <c r="H181" s="1">
        <v>84365</v>
      </c>
      <c r="I181" s="1">
        <v>29040</v>
      </c>
      <c r="J181" s="25">
        <v>32.799999999999997</v>
      </c>
      <c r="K181" s="26">
        <v>0.57899999999999996</v>
      </c>
      <c r="L181" s="2" t="s">
        <v>1108</v>
      </c>
      <c r="M181" s="2" t="s">
        <v>178</v>
      </c>
      <c r="N181" s="2" t="s">
        <v>178</v>
      </c>
      <c r="O181" s="24" t="s">
        <v>1109</v>
      </c>
      <c r="P181" s="24">
        <v>977</v>
      </c>
      <c r="Q181" s="24" t="s">
        <v>1683</v>
      </c>
      <c r="R181" s="42"/>
      <c r="S181" s="42"/>
      <c r="T181" s="42"/>
      <c r="U181" s="42"/>
      <c r="V181" s="42"/>
      <c r="W181" s="42"/>
      <c r="X181" s="42"/>
      <c r="Y181" s="42"/>
      <c r="Z181" s="24">
        <v>1</v>
      </c>
      <c r="AA181" s="42"/>
      <c r="AB181" s="42"/>
      <c r="AC181" s="42"/>
      <c r="AD181" s="24">
        <v>1</v>
      </c>
      <c r="AE181" s="42"/>
      <c r="AF181" s="42"/>
      <c r="AG181" s="42"/>
      <c r="AH181" s="42"/>
      <c r="AI181" s="42"/>
      <c r="AJ181" s="42"/>
      <c r="AK181" s="42"/>
      <c r="AL181" s="42"/>
      <c r="AM181" s="24">
        <v>1</v>
      </c>
      <c r="AN181" s="24">
        <v>1</v>
      </c>
      <c r="AO181" s="42"/>
      <c r="AP181" s="42"/>
      <c r="AQ181" s="42">
        <v>1</v>
      </c>
      <c r="AR181" s="42"/>
      <c r="AS181" s="24"/>
      <c r="AT181" s="42"/>
      <c r="AU181" s="42"/>
      <c r="AV181" s="42"/>
      <c r="AW181" s="2"/>
      <c r="AX181" s="2"/>
      <c r="AY181" s="24"/>
      <c r="AZ181" s="24"/>
      <c r="BA181" s="24"/>
      <c r="BB181" s="24"/>
      <c r="BC181" s="24"/>
      <c r="BD181" s="24">
        <v>4</v>
      </c>
      <c r="BE181" s="27">
        <v>6</v>
      </c>
      <c r="BF181" s="3" t="s">
        <v>1110</v>
      </c>
      <c r="BG181" s="44" t="s">
        <v>2003</v>
      </c>
    </row>
    <row r="182" spans="1:59" x14ac:dyDescent="0.25">
      <c r="A182" s="9" t="s">
        <v>344</v>
      </c>
      <c r="B182" s="1">
        <v>6460411</v>
      </c>
      <c r="C182" s="37">
        <v>131812</v>
      </c>
      <c r="D182" s="1" t="s">
        <v>520</v>
      </c>
      <c r="E182" s="1" t="s">
        <v>584</v>
      </c>
      <c r="F182" s="1" t="s">
        <v>1111</v>
      </c>
      <c r="G182" s="1" t="s">
        <v>1111</v>
      </c>
      <c r="H182" s="1">
        <v>38957</v>
      </c>
      <c r="I182" s="1">
        <v>13118</v>
      </c>
      <c r="J182" s="25">
        <v>46.2</v>
      </c>
      <c r="K182" s="26">
        <v>0.63100000000000001</v>
      </c>
      <c r="L182" s="2" t="s">
        <v>1112</v>
      </c>
      <c r="M182" s="2" t="s">
        <v>190</v>
      </c>
      <c r="N182" s="2" t="s">
        <v>190</v>
      </c>
      <c r="O182" s="24" t="s">
        <v>1884</v>
      </c>
      <c r="P182" s="24">
        <v>505</v>
      </c>
      <c r="Q182" s="24" t="s">
        <v>1680</v>
      </c>
      <c r="R182" s="42"/>
      <c r="S182" s="42"/>
      <c r="T182" s="42"/>
      <c r="U182" s="42"/>
      <c r="V182" s="42"/>
      <c r="W182" s="42"/>
      <c r="X182" s="42"/>
      <c r="Y182" s="42"/>
      <c r="Z182" s="24">
        <v>1</v>
      </c>
      <c r="AA182" s="42"/>
      <c r="AB182" s="42"/>
      <c r="AC182" s="42"/>
      <c r="AD182" s="24">
        <v>1</v>
      </c>
      <c r="AE182" s="42"/>
      <c r="AF182" s="42"/>
      <c r="AG182" s="42"/>
      <c r="AH182" s="42">
        <v>1</v>
      </c>
      <c r="AI182" s="42"/>
      <c r="AJ182" s="42"/>
      <c r="AK182" s="42"/>
      <c r="AL182" s="42">
        <v>1</v>
      </c>
      <c r="AM182" s="24">
        <v>1</v>
      </c>
      <c r="AN182" s="24">
        <v>1</v>
      </c>
      <c r="AO182" s="42"/>
      <c r="AP182" s="42"/>
      <c r="AQ182" s="42"/>
      <c r="AR182" s="42"/>
      <c r="AS182" s="24"/>
      <c r="AT182" s="42"/>
      <c r="AU182" s="42"/>
      <c r="AV182" s="42"/>
      <c r="AW182" s="2"/>
      <c r="AX182" s="2"/>
      <c r="AY182" s="24"/>
      <c r="AZ182" s="24"/>
      <c r="BA182" s="24"/>
      <c r="BB182" s="24"/>
      <c r="BC182" s="24"/>
      <c r="BD182" s="24">
        <v>1</v>
      </c>
      <c r="BE182" s="27"/>
      <c r="BF182" s="3" t="s">
        <v>1113</v>
      </c>
      <c r="BG182" s="44" t="s">
        <v>1996</v>
      </c>
    </row>
    <row r="183" spans="1:59" x14ac:dyDescent="0.25">
      <c r="A183" s="9" t="s">
        <v>345</v>
      </c>
      <c r="B183" s="1">
        <v>22314743</v>
      </c>
      <c r="C183" s="37">
        <v>1267000</v>
      </c>
      <c r="D183" s="1" t="s">
        <v>481</v>
      </c>
      <c r="E183" s="1" t="s">
        <v>588</v>
      </c>
      <c r="F183" s="1" t="s">
        <v>1114</v>
      </c>
      <c r="G183" s="1" t="s">
        <v>1114</v>
      </c>
      <c r="H183" s="1">
        <v>23475</v>
      </c>
      <c r="I183" s="1">
        <v>9299</v>
      </c>
      <c r="J183" s="25">
        <v>34.299999999999997</v>
      </c>
      <c r="K183" s="26">
        <v>0.377</v>
      </c>
      <c r="L183" s="2" t="s">
        <v>629</v>
      </c>
      <c r="M183" s="2" t="s">
        <v>92</v>
      </c>
      <c r="N183" s="2" t="s">
        <v>92</v>
      </c>
      <c r="O183" s="24" t="s">
        <v>1885</v>
      </c>
      <c r="P183" s="24">
        <v>227</v>
      </c>
      <c r="Q183" s="24" t="s">
        <v>1677</v>
      </c>
      <c r="R183" s="42"/>
      <c r="S183" s="42"/>
      <c r="T183" s="42"/>
      <c r="U183" s="42"/>
      <c r="V183" s="42"/>
      <c r="W183" s="42"/>
      <c r="X183" s="42"/>
      <c r="Y183" s="42"/>
      <c r="Z183" s="24">
        <v>1</v>
      </c>
      <c r="AA183" s="42"/>
      <c r="AB183" s="42"/>
      <c r="AC183" s="42"/>
      <c r="AD183" s="24">
        <v>1</v>
      </c>
      <c r="AE183" s="42"/>
      <c r="AF183" s="42"/>
      <c r="AG183" s="42"/>
      <c r="AH183" s="42"/>
      <c r="AI183" s="42"/>
      <c r="AJ183" s="42"/>
      <c r="AK183" s="42"/>
      <c r="AL183" s="42"/>
      <c r="AM183" s="24">
        <v>1</v>
      </c>
      <c r="AN183" s="24">
        <v>1</v>
      </c>
      <c r="AO183" s="42"/>
      <c r="AP183" s="42"/>
      <c r="AQ183" s="42"/>
      <c r="AR183" s="42"/>
      <c r="AS183" s="24"/>
      <c r="AT183" s="42">
        <v>1</v>
      </c>
      <c r="AU183" s="42"/>
      <c r="AV183" s="42"/>
      <c r="AW183" s="2"/>
      <c r="AX183" s="2"/>
      <c r="AY183" s="24"/>
      <c r="AZ183" s="24"/>
      <c r="BA183" s="24"/>
      <c r="BB183" s="24"/>
      <c r="BC183" s="24">
        <v>2</v>
      </c>
      <c r="BD183" s="24">
        <v>3</v>
      </c>
      <c r="BE183" s="27"/>
      <c r="BF183" s="3" t="s">
        <v>1115</v>
      </c>
      <c r="BG183" s="44" t="s">
        <v>2005</v>
      </c>
    </row>
    <row r="184" spans="1:59" x14ac:dyDescent="0.25">
      <c r="A184" s="9" t="s">
        <v>346</v>
      </c>
      <c r="B184" s="1">
        <v>206139587</v>
      </c>
      <c r="C184" s="37">
        <v>923768</v>
      </c>
      <c r="D184" s="1" t="s">
        <v>481</v>
      </c>
      <c r="E184" s="1" t="s">
        <v>588</v>
      </c>
      <c r="F184" s="1" t="s">
        <v>1116</v>
      </c>
      <c r="G184" s="1" t="s">
        <v>1117</v>
      </c>
      <c r="H184" s="1">
        <v>1168399</v>
      </c>
      <c r="I184" s="1">
        <v>398186</v>
      </c>
      <c r="J184" s="25">
        <v>48.8</v>
      </c>
      <c r="K184" s="26">
        <v>0.53400000000000003</v>
      </c>
      <c r="L184" s="2" t="s">
        <v>1118</v>
      </c>
      <c r="M184" s="2" t="s">
        <v>97</v>
      </c>
      <c r="N184" s="2" t="s">
        <v>1119</v>
      </c>
      <c r="O184" s="24" t="s">
        <v>1120</v>
      </c>
      <c r="P184" s="24">
        <v>234</v>
      </c>
      <c r="Q184" s="24" t="s">
        <v>1679</v>
      </c>
      <c r="R184" s="42"/>
      <c r="S184" s="42"/>
      <c r="T184" s="42"/>
      <c r="U184" s="42"/>
      <c r="V184" s="42"/>
      <c r="W184" s="42"/>
      <c r="X184" s="42"/>
      <c r="Y184" s="42"/>
      <c r="Z184" s="24">
        <v>1</v>
      </c>
      <c r="AA184" s="42">
        <v>1</v>
      </c>
      <c r="AB184" s="42"/>
      <c r="AC184" s="42"/>
      <c r="AD184" s="24">
        <v>1</v>
      </c>
      <c r="AE184" s="42"/>
      <c r="AF184" s="42"/>
      <c r="AG184" s="42"/>
      <c r="AH184" s="42"/>
      <c r="AI184" s="42"/>
      <c r="AJ184" s="42"/>
      <c r="AK184" s="42"/>
      <c r="AL184" s="42"/>
      <c r="AM184" s="24">
        <v>1</v>
      </c>
      <c r="AN184" s="24">
        <v>1</v>
      </c>
      <c r="AO184" s="42">
        <v>1</v>
      </c>
      <c r="AP184" s="42"/>
      <c r="AQ184" s="42"/>
      <c r="AR184" s="42"/>
      <c r="AS184" s="24"/>
      <c r="AT184" s="42"/>
      <c r="AU184" s="42"/>
      <c r="AV184" s="42"/>
      <c r="AW184" s="2"/>
      <c r="AX184" s="2"/>
      <c r="AY184" s="24"/>
      <c r="AZ184" s="24"/>
      <c r="BA184" s="24"/>
      <c r="BB184" s="24">
        <v>1</v>
      </c>
      <c r="BC184" s="24">
        <v>25</v>
      </c>
      <c r="BD184" s="24">
        <v>2</v>
      </c>
      <c r="BE184" s="27"/>
      <c r="BF184" s="3" t="s">
        <v>1121</v>
      </c>
      <c r="BG184" s="44"/>
    </row>
    <row r="185" spans="1:59" x14ac:dyDescent="0.25">
      <c r="A185" s="9" t="s">
        <v>347</v>
      </c>
      <c r="B185" s="1">
        <v>1520</v>
      </c>
      <c r="C185" s="37">
        <v>260</v>
      </c>
      <c r="D185" s="1" t="s">
        <v>552</v>
      </c>
      <c r="E185" s="1" t="s">
        <v>878</v>
      </c>
      <c r="F185" s="1" t="s">
        <v>1122</v>
      </c>
      <c r="G185" s="1" t="s">
        <v>1122</v>
      </c>
      <c r="J185" s="25"/>
      <c r="K185" s="26"/>
      <c r="L185" s="2"/>
      <c r="M185" s="2" t="s">
        <v>347</v>
      </c>
      <c r="N185" s="2"/>
      <c r="O185" s="24" t="s">
        <v>1886</v>
      </c>
      <c r="P185" s="24">
        <v>683</v>
      </c>
      <c r="Q185" s="24" t="s">
        <v>1685</v>
      </c>
      <c r="R185" s="42"/>
      <c r="S185" s="42"/>
      <c r="T185" s="42"/>
      <c r="U185" s="42"/>
      <c r="V185" s="42"/>
      <c r="W185" s="42"/>
      <c r="X185" s="42"/>
      <c r="Y185" s="42"/>
      <c r="Z185" s="24"/>
      <c r="AA185" s="42"/>
      <c r="AB185" s="42"/>
      <c r="AC185" s="42"/>
      <c r="AD185" s="24">
        <v>0</v>
      </c>
      <c r="AE185" s="42"/>
      <c r="AF185" s="42"/>
      <c r="AG185" s="42"/>
      <c r="AH185" s="42"/>
      <c r="AI185" s="42"/>
      <c r="AJ185" s="42"/>
      <c r="AK185" s="42"/>
      <c r="AL185" s="42"/>
      <c r="AM185" s="24"/>
      <c r="AN185" s="24"/>
      <c r="AO185" s="42"/>
      <c r="AP185" s="42"/>
      <c r="AQ185" s="42"/>
      <c r="AR185" s="42"/>
      <c r="AS185" s="24"/>
      <c r="AT185" s="42"/>
      <c r="AU185" s="42"/>
      <c r="AV185" s="42"/>
      <c r="AW185" s="2" t="s">
        <v>350</v>
      </c>
      <c r="AX185" s="2" t="s">
        <v>907</v>
      </c>
      <c r="AY185" s="24">
        <v>1</v>
      </c>
      <c r="AZ185" s="24">
        <v>1</v>
      </c>
      <c r="BA185" s="24"/>
      <c r="BB185" s="24"/>
      <c r="BC185" s="24"/>
      <c r="BD185" s="24"/>
      <c r="BE185" s="27"/>
      <c r="BF185" s="3" t="s">
        <v>1123</v>
      </c>
      <c r="BG185" s="44"/>
    </row>
    <row r="186" spans="1:59" x14ac:dyDescent="0.25">
      <c r="A186" s="9" t="s">
        <v>348</v>
      </c>
      <c r="B186" s="1">
        <v>5367580</v>
      </c>
      <c r="C186" s="37">
        <v>385155</v>
      </c>
      <c r="D186" s="1" t="s">
        <v>488</v>
      </c>
      <c r="E186" s="1" t="s">
        <v>718</v>
      </c>
      <c r="F186" s="1" t="s">
        <v>1124</v>
      </c>
      <c r="G186" s="1" t="s">
        <v>1124</v>
      </c>
      <c r="H186" s="1">
        <v>396919</v>
      </c>
      <c r="I186" s="1">
        <v>434167</v>
      </c>
      <c r="J186" s="25">
        <v>27.5</v>
      </c>
      <c r="K186" s="26">
        <v>0.95399999999999996</v>
      </c>
      <c r="L186" s="2" t="s">
        <v>1125</v>
      </c>
      <c r="M186" s="2" t="s">
        <v>22</v>
      </c>
      <c r="N186" s="2" t="s">
        <v>1126</v>
      </c>
      <c r="O186" s="24" t="s">
        <v>1127</v>
      </c>
      <c r="P186" s="24">
        <v>47</v>
      </c>
      <c r="Q186" s="24" t="s">
        <v>1682</v>
      </c>
      <c r="R186" s="42"/>
      <c r="S186" s="42"/>
      <c r="T186" s="42"/>
      <c r="U186" s="42"/>
      <c r="V186" s="42"/>
      <c r="W186" s="42"/>
      <c r="X186" s="42"/>
      <c r="Y186" s="42"/>
      <c r="Z186" s="24">
        <v>1</v>
      </c>
      <c r="AA186" s="42"/>
      <c r="AB186" s="42">
        <v>1</v>
      </c>
      <c r="AC186" s="42"/>
      <c r="AD186" s="24">
        <v>1</v>
      </c>
      <c r="AE186" s="42"/>
      <c r="AF186" s="42"/>
      <c r="AG186" s="42"/>
      <c r="AH186" s="42"/>
      <c r="AI186" s="42"/>
      <c r="AJ186" s="42"/>
      <c r="AK186" s="42">
        <v>1</v>
      </c>
      <c r="AL186" s="42"/>
      <c r="AM186" s="24">
        <v>1</v>
      </c>
      <c r="AN186" s="24">
        <v>1</v>
      </c>
      <c r="AO186" s="42"/>
      <c r="AP186" s="42">
        <v>1</v>
      </c>
      <c r="AQ186" s="42"/>
      <c r="AR186" s="42"/>
      <c r="AS186" s="24"/>
      <c r="AT186" s="42"/>
      <c r="AU186" s="42"/>
      <c r="AV186" s="42"/>
      <c r="AW186" s="2"/>
      <c r="AX186" s="2"/>
      <c r="AY186" s="24"/>
      <c r="AZ186" s="24"/>
      <c r="BA186" s="24"/>
      <c r="BB186" s="24">
        <v>14</v>
      </c>
      <c r="BC186" s="24">
        <v>152</v>
      </c>
      <c r="BD186" s="24">
        <v>7</v>
      </c>
      <c r="BE186" s="27">
        <v>7</v>
      </c>
      <c r="BF186" s="3" t="s">
        <v>1128</v>
      </c>
      <c r="BG186" s="44" t="s">
        <v>1991</v>
      </c>
    </row>
    <row r="187" spans="1:59" x14ac:dyDescent="0.25">
      <c r="A187" s="9" t="s">
        <v>349</v>
      </c>
      <c r="B187" s="1">
        <v>282200</v>
      </c>
      <c r="C187" s="37">
        <v>18575</v>
      </c>
      <c r="D187" s="1" t="s">
        <v>552</v>
      </c>
      <c r="E187" s="1" t="s">
        <v>783</v>
      </c>
      <c r="F187" s="1" t="s">
        <v>1129</v>
      </c>
      <c r="G187" s="1" t="s">
        <v>1129</v>
      </c>
      <c r="I187" s="1">
        <v>10234</v>
      </c>
      <c r="J187" s="25"/>
      <c r="K187" s="26"/>
      <c r="L187" s="2"/>
      <c r="M187" s="2" t="s">
        <v>159</v>
      </c>
      <c r="N187" s="2"/>
      <c r="O187" s="24" t="s">
        <v>1888</v>
      </c>
      <c r="P187" s="24">
        <v>687</v>
      </c>
      <c r="Q187" s="24" t="s">
        <v>1675</v>
      </c>
      <c r="R187" s="42"/>
      <c r="S187" s="42"/>
      <c r="T187" s="42"/>
      <c r="U187" s="42"/>
      <c r="V187" s="42"/>
      <c r="W187" s="42"/>
      <c r="X187" s="42"/>
      <c r="Y187" s="42"/>
      <c r="Z187" s="24"/>
      <c r="AA187" s="42"/>
      <c r="AB187" s="42"/>
      <c r="AC187" s="42"/>
      <c r="AD187" s="24">
        <v>1</v>
      </c>
      <c r="AE187" s="42"/>
      <c r="AF187" s="42"/>
      <c r="AG187" s="42"/>
      <c r="AH187" s="42"/>
      <c r="AI187" s="42"/>
      <c r="AJ187" s="42"/>
      <c r="AK187" s="42"/>
      <c r="AL187" s="42"/>
      <c r="AM187" s="24"/>
      <c r="AN187" s="24"/>
      <c r="AO187" s="42"/>
      <c r="AP187" s="42"/>
      <c r="AQ187" s="42"/>
      <c r="AR187" s="42"/>
      <c r="AS187" s="24"/>
      <c r="AT187" s="42"/>
      <c r="AU187" s="42"/>
      <c r="AV187" s="42"/>
      <c r="AW187" s="2" t="s">
        <v>262</v>
      </c>
      <c r="AX187" s="2" t="s">
        <v>1130</v>
      </c>
      <c r="AY187" s="24">
        <v>1</v>
      </c>
      <c r="AZ187" s="24">
        <v>1</v>
      </c>
      <c r="BA187" s="24"/>
      <c r="BB187" s="24"/>
      <c r="BC187" s="24"/>
      <c r="BD187" s="24"/>
      <c r="BE187" s="27"/>
      <c r="BF187" s="3" t="s">
        <v>1131</v>
      </c>
      <c r="BG187" s="44"/>
    </row>
    <row r="188" spans="1:59" x14ac:dyDescent="0.25">
      <c r="A188" s="9" t="s">
        <v>350</v>
      </c>
      <c r="B188" s="1">
        <v>4983332</v>
      </c>
      <c r="C188" s="37">
        <v>270534</v>
      </c>
      <c r="D188" s="1" t="s">
        <v>552</v>
      </c>
      <c r="E188" s="1" t="s">
        <v>553</v>
      </c>
      <c r="F188" s="1" t="s">
        <v>1132</v>
      </c>
      <c r="G188" s="1" t="s">
        <v>1133</v>
      </c>
      <c r="H188" s="1">
        <v>198516</v>
      </c>
      <c r="I188" s="1">
        <v>203127</v>
      </c>
      <c r="J188" s="25">
        <v>36.200000000000003</v>
      </c>
      <c r="K188" s="26">
        <v>0.92100000000000004</v>
      </c>
      <c r="L188" s="2" t="s">
        <v>1134</v>
      </c>
      <c r="M188" s="2" t="s">
        <v>57</v>
      </c>
      <c r="N188" s="2" t="s">
        <v>57</v>
      </c>
      <c r="O188" s="24" t="s">
        <v>1889</v>
      </c>
      <c r="P188" s="24">
        <v>64</v>
      </c>
      <c r="Q188" s="24" t="s">
        <v>1686</v>
      </c>
      <c r="R188" s="42">
        <v>1</v>
      </c>
      <c r="S188" s="42"/>
      <c r="T188" s="42"/>
      <c r="U188" s="42"/>
      <c r="V188" s="42"/>
      <c r="W188" s="42"/>
      <c r="X188" s="42"/>
      <c r="Y188" s="42"/>
      <c r="Z188" s="24">
        <v>1</v>
      </c>
      <c r="AA188" s="42">
        <v>1</v>
      </c>
      <c r="AB188" s="42"/>
      <c r="AC188" s="42"/>
      <c r="AD188" s="24">
        <v>1</v>
      </c>
      <c r="AE188" s="42"/>
      <c r="AF188" s="42"/>
      <c r="AG188" s="42"/>
      <c r="AH188" s="42"/>
      <c r="AI188" s="42"/>
      <c r="AJ188" s="42"/>
      <c r="AK188" s="42">
        <v>1</v>
      </c>
      <c r="AL188" s="42"/>
      <c r="AM188" s="24">
        <v>1</v>
      </c>
      <c r="AN188" s="24">
        <v>1</v>
      </c>
      <c r="AO188" s="42"/>
      <c r="AP188" s="42"/>
      <c r="AQ188" s="42"/>
      <c r="AR188" s="42"/>
      <c r="AS188" s="24"/>
      <c r="AT188" s="42"/>
      <c r="AU188" s="42"/>
      <c r="AV188" s="42"/>
      <c r="AW188" s="2"/>
      <c r="AX188" s="2"/>
      <c r="AY188" s="24"/>
      <c r="AZ188" s="24">
        <v>1</v>
      </c>
      <c r="BA188" s="24"/>
      <c r="BB188" s="24">
        <v>3</v>
      </c>
      <c r="BC188" s="24">
        <v>117</v>
      </c>
      <c r="BD188" s="24">
        <v>3</v>
      </c>
      <c r="BE188" s="27">
        <v>8</v>
      </c>
      <c r="BF188" s="3" t="s">
        <v>1135</v>
      </c>
      <c r="BG188" s="44"/>
    </row>
    <row r="189" spans="1:59" x14ac:dyDescent="0.25">
      <c r="A189" s="9" t="s">
        <v>351</v>
      </c>
      <c r="B189" s="1">
        <v>4664599</v>
      </c>
      <c r="C189" s="37">
        <v>309500</v>
      </c>
      <c r="D189" s="1" t="s">
        <v>495</v>
      </c>
      <c r="E189" s="1" t="s">
        <v>531</v>
      </c>
      <c r="F189" s="1" t="s">
        <v>1136</v>
      </c>
      <c r="G189" s="1" t="s">
        <v>1136</v>
      </c>
      <c r="H189" s="1">
        <v>194820</v>
      </c>
      <c r="I189" s="1">
        <v>79277</v>
      </c>
      <c r="J189" s="25"/>
      <c r="K189" s="26">
        <v>0.83399999999999996</v>
      </c>
      <c r="L189" s="2" t="s">
        <v>663</v>
      </c>
      <c r="M189" s="2" t="s">
        <v>86</v>
      </c>
      <c r="N189" s="2" t="s">
        <v>1137</v>
      </c>
      <c r="O189" s="24" t="s">
        <v>1890</v>
      </c>
      <c r="P189" s="24">
        <v>968</v>
      </c>
      <c r="Q189" s="24" t="s">
        <v>1687</v>
      </c>
      <c r="R189" s="42"/>
      <c r="S189" s="42"/>
      <c r="T189" s="42"/>
      <c r="U189" s="42"/>
      <c r="V189" s="42"/>
      <c r="W189" s="42"/>
      <c r="X189" s="42"/>
      <c r="Y189" s="42"/>
      <c r="Z189" s="24">
        <v>1</v>
      </c>
      <c r="AA189" s="42"/>
      <c r="AB189" s="42"/>
      <c r="AC189" s="42"/>
      <c r="AD189" s="24">
        <v>1</v>
      </c>
      <c r="AE189" s="42"/>
      <c r="AF189" s="42"/>
      <c r="AG189" s="42"/>
      <c r="AH189" s="42"/>
      <c r="AI189" s="42"/>
      <c r="AJ189" s="42"/>
      <c r="AK189" s="42"/>
      <c r="AL189" s="42"/>
      <c r="AM189" s="24">
        <v>1</v>
      </c>
      <c r="AN189" s="24">
        <v>1</v>
      </c>
      <c r="AO189" s="42"/>
      <c r="AP189" s="42"/>
      <c r="AQ189" s="42"/>
      <c r="AR189" s="42"/>
      <c r="AS189" s="24"/>
      <c r="AT189" s="42"/>
      <c r="AU189" s="42"/>
      <c r="AV189" s="42"/>
      <c r="AW189" s="2"/>
      <c r="AX189" s="2"/>
      <c r="AY189" s="24"/>
      <c r="AZ189" s="24"/>
      <c r="BA189" s="24"/>
      <c r="BB189" s="24"/>
      <c r="BC189" s="24"/>
      <c r="BD189" s="24">
        <v>4</v>
      </c>
      <c r="BE189" s="27">
        <v>2</v>
      </c>
      <c r="BF189" s="3" t="s">
        <v>1138</v>
      </c>
      <c r="BG189" s="44"/>
    </row>
    <row r="190" spans="1:59" x14ac:dyDescent="0.25">
      <c r="A190" s="9" t="s">
        <v>1424</v>
      </c>
      <c r="B190" s="1">
        <v>53532</v>
      </c>
      <c r="C190" s="37">
        <v>3900</v>
      </c>
      <c r="D190" s="1" t="s">
        <v>488</v>
      </c>
      <c r="E190" s="1" t="s">
        <v>545</v>
      </c>
      <c r="F190" s="1" t="s">
        <v>1515</v>
      </c>
      <c r="J190" s="25"/>
      <c r="K190" s="26"/>
      <c r="L190" s="2"/>
      <c r="M190" s="2"/>
      <c r="N190" s="2"/>
      <c r="O190" s="24"/>
      <c r="P190" s="24"/>
      <c r="Q190" s="24"/>
      <c r="R190" s="42"/>
      <c r="S190" s="42"/>
      <c r="T190" s="42"/>
      <c r="U190" s="42"/>
      <c r="V190" s="42"/>
      <c r="W190" s="42"/>
      <c r="X190" s="42"/>
      <c r="Y190" s="42"/>
      <c r="Z190" s="24"/>
      <c r="AA190" s="42"/>
      <c r="AB190" s="42"/>
      <c r="AC190" s="42"/>
      <c r="AD190" s="24">
        <v>0</v>
      </c>
      <c r="AE190" s="42"/>
      <c r="AF190" s="42"/>
      <c r="AG190" s="42"/>
      <c r="AH190" s="42"/>
      <c r="AI190" s="42"/>
      <c r="AJ190" s="42"/>
      <c r="AK190" s="42"/>
      <c r="AL190" s="42"/>
      <c r="AM190" s="24"/>
      <c r="AN190" s="24"/>
      <c r="AO190" s="42"/>
      <c r="AP190" s="42"/>
      <c r="AQ190" s="42"/>
      <c r="AR190" s="42"/>
      <c r="AS190" s="24"/>
      <c r="AT190" s="42"/>
      <c r="AU190" s="42"/>
      <c r="AV190" s="42"/>
      <c r="AW190" s="2" t="s">
        <v>266</v>
      </c>
      <c r="AX190" s="2" t="s">
        <v>988</v>
      </c>
      <c r="AY190" s="24"/>
      <c r="AZ190" s="24"/>
      <c r="BA190" s="24"/>
      <c r="BB190" s="24"/>
      <c r="BC190" s="24"/>
      <c r="BD190" s="24"/>
      <c r="BE190" s="27"/>
      <c r="BF190" s="3" t="s">
        <v>1504</v>
      </c>
      <c r="BG190" s="44"/>
    </row>
    <row r="191" spans="1:59" x14ac:dyDescent="0.25">
      <c r="A191" s="9" t="s">
        <v>352</v>
      </c>
      <c r="B191" s="1">
        <v>3063000</v>
      </c>
      <c r="C191" s="37">
        <v>20779</v>
      </c>
      <c r="D191" s="1" t="s">
        <v>488</v>
      </c>
      <c r="E191" s="1" t="s">
        <v>718</v>
      </c>
      <c r="F191" s="1" t="s">
        <v>1139</v>
      </c>
      <c r="J191" s="25"/>
      <c r="K191" s="26"/>
      <c r="L191" s="2" t="s">
        <v>754</v>
      </c>
      <c r="M191" s="2" t="s">
        <v>1140</v>
      </c>
      <c r="N191" s="2" t="s">
        <v>1140</v>
      </c>
      <c r="O191" s="24" t="s">
        <v>1194</v>
      </c>
      <c r="P191" s="24"/>
      <c r="Q191" s="24" t="s">
        <v>1747</v>
      </c>
      <c r="R191" s="42"/>
      <c r="S191" s="42"/>
      <c r="T191" s="42"/>
      <c r="U191" s="42"/>
      <c r="V191" s="42"/>
      <c r="W191" s="42"/>
      <c r="X191" s="42"/>
      <c r="Y191" s="42"/>
      <c r="Z191" s="24"/>
      <c r="AA191" s="42"/>
      <c r="AB191" s="42"/>
      <c r="AC191" s="42"/>
      <c r="AD191" s="24">
        <v>1</v>
      </c>
      <c r="AE191" s="42"/>
      <c r="AF191" s="42"/>
      <c r="AG191" s="42"/>
      <c r="AH191" s="42"/>
      <c r="AI191" s="42"/>
      <c r="AJ191" s="42"/>
      <c r="AK191" s="42"/>
      <c r="AL191" s="42"/>
      <c r="AM191" s="24"/>
      <c r="AN191" s="24"/>
      <c r="AO191" s="42"/>
      <c r="AP191" s="42"/>
      <c r="AQ191" s="42"/>
      <c r="AR191" s="42"/>
      <c r="AS191" s="24"/>
      <c r="AT191" s="42"/>
      <c r="AU191" s="42"/>
      <c r="AV191" s="42"/>
      <c r="AW191" s="2" t="s">
        <v>365</v>
      </c>
      <c r="AX191" s="2" t="s">
        <v>756</v>
      </c>
      <c r="AY191" s="24"/>
      <c r="AZ191" s="24">
        <v>1</v>
      </c>
      <c r="BA191" s="24"/>
      <c r="BB191" s="24"/>
      <c r="BC191" s="24"/>
      <c r="BD191" s="24"/>
      <c r="BE191" s="27">
        <v>4</v>
      </c>
      <c r="BF191" s="3" t="s">
        <v>1141</v>
      </c>
      <c r="BG191" s="44"/>
    </row>
    <row r="192" spans="1:59" x14ac:dyDescent="0.25">
      <c r="A192" s="9" t="s">
        <v>439</v>
      </c>
      <c r="B192" s="1">
        <v>17462581</v>
      </c>
      <c r="C192" s="37">
        <v>41528</v>
      </c>
      <c r="D192" s="1" t="s">
        <v>488</v>
      </c>
      <c r="E192" s="1" t="s">
        <v>579</v>
      </c>
      <c r="F192" s="1" t="s">
        <v>856</v>
      </c>
      <c r="G192" s="1" t="s">
        <v>856</v>
      </c>
      <c r="H192" s="1">
        <v>966742</v>
      </c>
      <c r="I192" s="1">
        <v>914519</v>
      </c>
      <c r="J192" s="25">
        <v>28.2</v>
      </c>
      <c r="K192" s="26">
        <v>0.93300000000000005</v>
      </c>
      <c r="L192" s="2" t="s">
        <v>491</v>
      </c>
      <c r="M192" s="2" t="s">
        <v>11</v>
      </c>
      <c r="N192" s="2" t="s">
        <v>857</v>
      </c>
      <c r="O192" s="24" t="s">
        <v>1891</v>
      </c>
      <c r="P192" s="24">
        <v>31</v>
      </c>
      <c r="Q192" s="24" t="s">
        <v>1681</v>
      </c>
      <c r="R192" s="42"/>
      <c r="S192" s="42"/>
      <c r="T192" s="42"/>
      <c r="U192" s="42"/>
      <c r="V192" s="42"/>
      <c r="W192" s="42"/>
      <c r="X192" s="42"/>
      <c r="Y192" s="42"/>
      <c r="Z192" s="24">
        <v>1</v>
      </c>
      <c r="AA192" s="42"/>
      <c r="AB192" s="42"/>
      <c r="AC192" s="42"/>
      <c r="AD192" s="24">
        <v>1</v>
      </c>
      <c r="AE192" s="42"/>
      <c r="AF192" s="42"/>
      <c r="AG192" s="42"/>
      <c r="AH192" s="42"/>
      <c r="AI192" s="42"/>
      <c r="AJ192" s="42"/>
      <c r="AK192" s="42">
        <v>1</v>
      </c>
      <c r="AL192" s="42"/>
      <c r="AM192" s="24">
        <v>1</v>
      </c>
      <c r="AN192" s="24">
        <v>1</v>
      </c>
      <c r="AO192" s="42"/>
      <c r="AP192" s="42">
        <v>1</v>
      </c>
      <c r="AQ192" s="42"/>
      <c r="AR192" s="42"/>
      <c r="AS192" s="24">
        <v>1</v>
      </c>
      <c r="AT192" s="42"/>
      <c r="AU192" s="42"/>
      <c r="AV192" s="42">
        <v>1</v>
      </c>
      <c r="AW192" s="2"/>
      <c r="AX192" s="2"/>
      <c r="AY192" s="24"/>
      <c r="AZ192" s="24"/>
      <c r="BA192" s="24"/>
      <c r="BB192" s="24">
        <v>20</v>
      </c>
      <c r="BC192" s="24">
        <v>285</v>
      </c>
      <c r="BD192" s="24">
        <v>10</v>
      </c>
      <c r="BE192" s="27">
        <v>5</v>
      </c>
      <c r="BF192" s="3" t="s">
        <v>858</v>
      </c>
      <c r="BG192" s="44" t="s">
        <v>2008</v>
      </c>
    </row>
    <row r="193" spans="1:59" x14ac:dyDescent="0.25">
      <c r="A193" s="9" t="s">
        <v>353</v>
      </c>
      <c r="B193" s="1">
        <v>17900</v>
      </c>
      <c r="C193" s="37">
        <v>459</v>
      </c>
      <c r="D193" s="1" t="s">
        <v>552</v>
      </c>
      <c r="E193" s="1" t="s">
        <v>336</v>
      </c>
      <c r="F193" s="1" t="s">
        <v>1142</v>
      </c>
      <c r="G193" s="1" t="s">
        <v>1143</v>
      </c>
      <c r="H193" s="1">
        <v>300</v>
      </c>
      <c r="I193" s="1">
        <v>284</v>
      </c>
      <c r="J193" s="25"/>
      <c r="K193" s="26">
        <v>0.81399999999999995</v>
      </c>
      <c r="L193" s="2"/>
      <c r="M193" s="2" t="s">
        <v>353</v>
      </c>
      <c r="N193" s="2"/>
      <c r="O193" s="24" t="s">
        <v>1892</v>
      </c>
      <c r="P193" s="24">
        <v>680</v>
      </c>
      <c r="Q193" s="24" t="s">
        <v>1701</v>
      </c>
      <c r="R193" s="42"/>
      <c r="S193" s="42"/>
      <c r="T193" s="42"/>
      <c r="U193" s="42"/>
      <c r="V193" s="42"/>
      <c r="W193" s="42"/>
      <c r="X193" s="42"/>
      <c r="Y193" s="42"/>
      <c r="Z193" s="24">
        <v>1</v>
      </c>
      <c r="AA193" s="42"/>
      <c r="AB193" s="42"/>
      <c r="AC193" s="42"/>
      <c r="AD193" s="24">
        <v>0</v>
      </c>
      <c r="AE193" s="42"/>
      <c r="AF193" s="42"/>
      <c r="AG193" s="42"/>
      <c r="AH193" s="42"/>
      <c r="AI193" s="42"/>
      <c r="AJ193" s="42"/>
      <c r="AK193" s="42"/>
      <c r="AL193" s="42"/>
      <c r="AM193" s="24"/>
      <c r="AN193" s="24">
        <v>1</v>
      </c>
      <c r="AO193" s="42"/>
      <c r="AP193" s="42"/>
      <c r="AQ193" s="42"/>
      <c r="AR193" s="42"/>
      <c r="AS193" s="24"/>
      <c r="AT193" s="42"/>
      <c r="AU193" s="42"/>
      <c r="AV193" s="42"/>
      <c r="AW193" s="2"/>
      <c r="AX193" s="2"/>
      <c r="AY193" s="24">
        <v>1</v>
      </c>
      <c r="AZ193" s="24">
        <v>1</v>
      </c>
      <c r="BA193" s="24"/>
      <c r="BB193" s="24"/>
      <c r="BC193" s="24"/>
      <c r="BD193" s="24">
        <v>1</v>
      </c>
      <c r="BE193" s="27"/>
      <c r="BF193" s="3" t="s">
        <v>1144</v>
      </c>
      <c r="BG193" s="44"/>
    </row>
    <row r="194" spans="1:59" x14ac:dyDescent="0.25">
      <c r="A194" s="9" t="s">
        <v>354</v>
      </c>
      <c r="B194" s="1">
        <v>4976684</v>
      </c>
      <c r="C194" s="37">
        <v>6020</v>
      </c>
      <c r="D194" s="1" t="s">
        <v>495</v>
      </c>
      <c r="E194" s="1" t="s">
        <v>531</v>
      </c>
      <c r="F194" s="1" t="s">
        <v>1145</v>
      </c>
      <c r="G194" s="1" t="s">
        <v>1146</v>
      </c>
      <c r="I194" s="1">
        <v>12766</v>
      </c>
      <c r="J194" s="25">
        <v>35.5</v>
      </c>
      <c r="K194" s="26">
        <v>0.67700000000000005</v>
      </c>
      <c r="L194" s="2"/>
      <c r="M194" s="2" t="s">
        <v>100</v>
      </c>
      <c r="N194" s="2"/>
      <c r="O194" s="24" t="s">
        <v>1893</v>
      </c>
      <c r="P194" s="24">
        <v>970</v>
      </c>
      <c r="Q194" s="24" t="s">
        <v>1699</v>
      </c>
      <c r="R194" s="42"/>
      <c r="S194" s="42"/>
      <c r="T194" s="42"/>
      <c r="U194" s="42"/>
      <c r="V194" s="42"/>
      <c r="W194" s="42"/>
      <c r="X194" s="42"/>
      <c r="Y194" s="42"/>
      <c r="Z194" s="24">
        <v>1</v>
      </c>
      <c r="AA194" s="42"/>
      <c r="AB194" s="42"/>
      <c r="AC194" s="42"/>
      <c r="AD194" s="24">
        <v>1</v>
      </c>
      <c r="AE194" s="42"/>
      <c r="AF194" s="42"/>
      <c r="AG194" s="42"/>
      <c r="AH194" s="42"/>
      <c r="AI194" s="42"/>
      <c r="AJ194" s="42"/>
      <c r="AK194" s="42"/>
      <c r="AL194" s="42"/>
      <c r="AM194" s="24"/>
      <c r="AN194" s="24"/>
      <c r="AO194" s="42"/>
      <c r="AP194" s="42"/>
      <c r="AQ194" s="42"/>
      <c r="AR194" s="42"/>
      <c r="AS194" s="24"/>
      <c r="AT194" s="42"/>
      <c r="AU194" s="42"/>
      <c r="AV194" s="42"/>
      <c r="AW194" s="2" t="s">
        <v>17</v>
      </c>
      <c r="AX194" s="2" t="s">
        <v>988</v>
      </c>
      <c r="AY194" s="24"/>
      <c r="AZ194" s="24"/>
      <c r="BA194" s="24"/>
      <c r="BB194" s="24">
        <v>1</v>
      </c>
      <c r="BC194" s="24"/>
      <c r="BD194" s="24">
        <v>2</v>
      </c>
      <c r="BE194" s="27"/>
      <c r="BF194" s="3" t="s">
        <v>1147</v>
      </c>
      <c r="BG194" s="44"/>
    </row>
    <row r="195" spans="1:59" x14ac:dyDescent="0.25">
      <c r="A195" s="9" t="s">
        <v>355</v>
      </c>
      <c r="B195" s="1">
        <v>4218808</v>
      </c>
      <c r="C195" s="37">
        <v>75517</v>
      </c>
      <c r="D195" s="1" t="s">
        <v>520</v>
      </c>
      <c r="E195" s="1" t="s">
        <v>584</v>
      </c>
      <c r="F195" s="1" t="s">
        <v>1148</v>
      </c>
      <c r="G195" s="1" t="s">
        <v>1148</v>
      </c>
      <c r="H195" s="1">
        <v>112204</v>
      </c>
      <c r="I195" s="1">
        <v>65055</v>
      </c>
      <c r="J195" s="25">
        <v>49.9</v>
      </c>
      <c r="K195" s="26">
        <v>0.79500000000000004</v>
      </c>
      <c r="L195" s="2" t="s">
        <v>1149</v>
      </c>
      <c r="M195" s="2" t="s">
        <v>41</v>
      </c>
      <c r="N195" s="2" t="s">
        <v>355</v>
      </c>
      <c r="O195" s="24" t="s">
        <v>1150</v>
      </c>
      <c r="P195" s="24">
        <v>507</v>
      </c>
      <c r="Q195" s="24" t="s">
        <v>1688</v>
      </c>
      <c r="R195" s="42"/>
      <c r="S195" s="42"/>
      <c r="T195" s="42"/>
      <c r="U195" s="42"/>
      <c r="V195" s="42"/>
      <c r="W195" s="42"/>
      <c r="X195" s="42"/>
      <c r="Y195" s="42"/>
      <c r="Z195" s="24">
        <v>1</v>
      </c>
      <c r="AA195" s="42"/>
      <c r="AB195" s="42"/>
      <c r="AC195" s="42"/>
      <c r="AD195" s="24">
        <v>1</v>
      </c>
      <c r="AE195" s="42"/>
      <c r="AF195" s="42"/>
      <c r="AG195" s="42"/>
      <c r="AH195" s="42"/>
      <c r="AI195" s="42"/>
      <c r="AJ195" s="42"/>
      <c r="AK195" s="42"/>
      <c r="AL195" s="42">
        <v>1</v>
      </c>
      <c r="AM195" s="24">
        <v>1</v>
      </c>
      <c r="AN195" s="24">
        <v>1</v>
      </c>
      <c r="AO195" s="42"/>
      <c r="AP195" s="42"/>
      <c r="AQ195" s="42"/>
      <c r="AR195" s="42"/>
      <c r="AS195" s="24"/>
      <c r="AT195" s="42"/>
      <c r="AU195" s="42"/>
      <c r="AV195" s="42"/>
      <c r="AW195" s="2"/>
      <c r="AX195" s="2"/>
      <c r="AY195" s="24"/>
      <c r="AZ195" s="24"/>
      <c r="BA195" s="24"/>
      <c r="BB195" s="24"/>
      <c r="BC195" s="24">
        <v>3</v>
      </c>
      <c r="BD195" s="24">
        <v>5</v>
      </c>
      <c r="BE195" s="27">
        <v>1</v>
      </c>
      <c r="BF195" s="3" t="s">
        <v>1151</v>
      </c>
      <c r="BG195" s="44"/>
    </row>
    <row r="196" spans="1:59" x14ac:dyDescent="0.25">
      <c r="A196" s="9" t="s">
        <v>356</v>
      </c>
      <c r="B196" s="1">
        <v>8935000</v>
      </c>
      <c r="C196" s="37">
        <v>462840</v>
      </c>
      <c r="D196" s="1" t="s">
        <v>552</v>
      </c>
      <c r="E196" s="1" t="s">
        <v>553</v>
      </c>
      <c r="F196" s="1" t="s">
        <v>1152</v>
      </c>
      <c r="G196" s="1" t="s">
        <v>1152</v>
      </c>
      <c r="H196" s="1">
        <v>31929</v>
      </c>
      <c r="I196" s="1">
        <v>23185</v>
      </c>
      <c r="J196" s="25">
        <v>50.9</v>
      </c>
      <c r="K196" s="26">
        <v>0.54300000000000004</v>
      </c>
      <c r="L196" s="2" t="s">
        <v>1153</v>
      </c>
      <c r="M196" s="2" t="s">
        <v>199</v>
      </c>
      <c r="N196" s="2" t="s">
        <v>199</v>
      </c>
      <c r="O196" s="24" t="s">
        <v>1154</v>
      </c>
      <c r="P196" s="24">
        <v>675</v>
      </c>
      <c r="Q196" s="24" t="s">
        <v>1691</v>
      </c>
      <c r="R196" s="42">
        <v>1</v>
      </c>
      <c r="S196" s="42"/>
      <c r="T196" s="42"/>
      <c r="U196" s="42"/>
      <c r="V196" s="42"/>
      <c r="W196" s="42"/>
      <c r="X196" s="42"/>
      <c r="Y196" s="42"/>
      <c r="Z196" s="24">
        <v>1</v>
      </c>
      <c r="AA196" s="42">
        <v>1</v>
      </c>
      <c r="AB196" s="42"/>
      <c r="AC196" s="42"/>
      <c r="AD196" s="24">
        <v>1</v>
      </c>
      <c r="AE196" s="42"/>
      <c r="AF196" s="42"/>
      <c r="AG196" s="42"/>
      <c r="AH196" s="42"/>
      <c r="AI196" s="42"/>
      <c r="AJ196" s="42"/>
      <c r="AK196" s="42"/>
      <c r="AL196" s="42"/>
      <c r="AM196" s="24">
        <v>1</v>
      </c>
      <c r="AN196" s="24">
        <v>1</v>
      </c>
      <c r="AO196" s="42"/>
      <c r="AP196" s="42"/>
      <c r="AQ196" s="42"/>
      <c r="AR196" s="42"/>
      <c r="AS196" s="24"/>
      <c r="AT196" s="42"/>
      <c r="AU196" s="42"/>
      <c r="AV196" s="42"/>
      <c r="AW196" s="2"/>
      <c r="AX196" s="2"/>
      <c r="AY196" s="24"/>
      <c r="AZ196" s="24">
        <v>1</v>
      </c>
      <c r="BA196" s="24"/>
      <c r="BB196" s="24"/>
      <c r="BC196" s="24"/>
      <c r="BD196" s="24">
        <v>1</v>
      </c>
      <c r="BE196" s="27">
        <v>2</v>
      </c>
      <c r="BF196" s="3" t="s">
        <v>1155</v>
      </c>
      <c r="BG196" s="44"/>
    </row>
    <row r="197" spans="1:59" x14ac:dyDescent="0.25">
      <c r="A197" s="9" t="s">
        <v>357</v>
      </c>
      <c r="B197" s="1">
        <v>220892311</v>
      </c>
      <c r="C197" s="37">
        <v>880254</v>
      </c>
      <c r="D197" s="1" t="s">
        <v>495</v>
      </c>
      <c r="E197" s="1" t="s">
        <v>496</v>
      </c>
      <c r="F197" s="1" t="s">
        <v>1156</v>
      </c>
      <c r="G197" s="1" t="s">
        <v>1157</v>
      </c>
      <c r="H197" s="1">
        <v>1141210</v>
      </c>
      <c r="I197" s="1">
        <v>314588</v>
      </c>
      <c r="J197" s="25">
        <v>33.5</v>
      </c>
      <c r="K197" s="26">
        <v>0.56000000000000005</v>
      </c>
      <c r="L197" s="2" t="s">
        <v>1158</v>
      </c>
      <c r="M197" s="2" t="s">
        <v>32</v>
      </c>
      <c r="N197" s="2" t="s">
        <v>1159</v>
      </c>
      <c r="O197" s="24" t="s">
        <v>1894</v>
      </c>
      <c r="P197" s="24">
        <v>92</v>
      </c>
      <c r="Q197" s="24" t="s">
        <v>1693</v>
      </c>
      <c r="R197" s="42"/>
      <c r="S197" s="42"/>
      <c r="T197" s="42"/>
      <c r="U197" s="42"/>
      <c r="V197" s="42"/>
      <c r="W197" s="42"/>
      <c r="X197" s="42"/>
      <c r="Y197" s="42"/>
      <c r="Z197" s="24">
        <v>1</v>
      </c>
      <c r="AA197" s="42">
        <v>1</v>
      </c>
      <c r="AB197" s="42"/>
      <c r="AC197" s="42"/>
      <c r="AD197" s="24">
        <v>1</v>
      </c>
      <c r="AE197" s="42"/>
      <c r="AF197" s="42"/>
      <c r="AG197" s="42"/>
      <c r="AH197" s="42"/>
      <c r="AI197" s="42"/>
      <c r="AJ197" s="42"/>
      <c r="AK197" s="42"/>
      <c r="AL197" s="42"/>
      <c r="AM197" s="24">
        <v>1</v>
      </c>
      <c r="AN197" s="24">
        <v>1</v>
      </c>
      <c r="AO197" s="42"/>
      <c r="AP197" s="42"/>
      <c r="AQ197" s="42">
        <v>1</v>
      </c>
      <c r="AR197" s="42"/>
      <c r="AS197" s="24"/>
      <c r="AT197" s="42"/>
      <c r="AU197" s="42"/>
      <c r="AV197" s="42"/>
      <c r="AW197" s="2"/>
      <c r="AX197" s="2"/>
      <c r="AY197" s="24"/>
      <c r="AZ197" s="24"/>
      <c r="BA197" s="24"/>
      <c r="BB197" s="24">
        <v>2</v>
      </c>
      <c r="BC197" s="24">
        <v>10</v>
      </c>
      <c r="BD197" s="24">
        <v>6</v>
      </c>
      <c r="BE197" s="27"/>
      <c r="BF197" s="3" t="s">
        <v>1160</v>
      </c>
      <c r="BG197" s="44" t="s">
        <v>2003</v>
      </c>
    </row>
    <row r="198" spans="1:59" x14ac:dyDescent="0.25">
      <c r="A198" s="9" t="s">
        <v>358</v>
      </c>
      <c r="B198" s="1">
        <v>7252672</v>
      </c>
      <c r="C198" s="37">
        <v>406752</v>
      </c>
      <c r="D198" s="1" t="s">
        <v>520</v>
      </c>
      <c r="E198" s="1" t="s">
        <v>601</v>
      </c>
      <c r="F198" s="1" t="s">
        <v>1161</v>
      </c>
      <c r="G198" s="1" t="s">
        <v>1161</v>
      </c>
      <c r="H198" s="1">
        <v>72999</v>
      </c>
      <c r="I198" s="1">
        <v>41854</v>
      </c>
      <c r="J198" s="25">
        <v>48.8</v>
      </c>
      <c r="K198" s="26">
        <v>0.72399999999999998</v>
      </c>
      <c r="L198" s="2" t="s">
        <v>1162</v>
      </c>
      <c r="M198" s="2" t="s">
        <v>120</v>
      </c>
      <c r="N198" s="2" t="s">
        <v>358</v>
      </c>
      <c r="O198" s="24" t="s">
        <v>1895</v>
      </c>
      <c r="P198" s="24">
        <v>595</v>
      </c>
      <c r="Q198" s="24" t="s">
        <v>1702</v>
      </c>
      <c r="R198" s="42"/>
      <c r="S198" s="42"/>
      <c r="T198" s="42"/>
      <c r="U198" s="42"/>
      <c r="V198" s="42"/>
      <c r="W198" s="42"/>
      <c r="X198" s="42"/>
      <c r="Y198" s="42"/>
      <c r="Z198" s="24">
        <v>1</v>
      </c>
      <c r="AA198" s="42"/>
      <c r="AB198" s="42"/>
      <c r="AC198" s="42"/>
      <c r="AD198" s="24">
        <v>1</v>
      </c>
      <c r="AE198" s="42"/>
      <c r="AF198" s="42"/>
      <c r="AG198" s="42"/>
      <c r="AH198" s="42"/>
      <c r="AI198" s="42">
        <v>1</v>
      </c>
      <c r="AJ198" s="42"/>
      <c r="AK198" s="42"/>
      <c r="AL198" s="42">
        <v>1</v>
      </c>
      <c r="AM198" s="24">
        <v>1</v>
      </c>
      <c r="AN198" s="24">
        <v>1</v>
      </c>
      <c r="AO198" s="42"/>
      <c r="AP198" s="42"/>
      <c r="AQ198" s="42"/>
      <c r="AR198" s="42"/>
      <c r="AS198" s="24"/>
      <c r="AT198" s="42"/>
      <c r="AU198" s="42"/>
      <c r="AV198" s="42"/>
      <c r="AW198" s="2"/>
      <c r="AX198" s="2"/>
      <c r="AY198" s="24"/>
      <c r="AZ198" s="24"/>
      <c r="BA198" s="24"/>
      <c r="BB198" s="24"/>
      <c r="BC198" s="24">
        <v>1</v>
      </c>
      <c r="BD198" s="24">
        <v>1</v>
      </c>
      <c r="BE198" s="27"/>
      <c r="BF198" s="3" t="s">
        <v>1163</v>
      </c>
      <c r="BG198" s="44" t="s">
        <v>1997</v>
      </c>
    </row>
    <row r="199" spans="1:59" x14ac:dyDescent="0.25">
      <c r="A199" s="9" t="s">
        <v>31</v>
      </c>
      <c r="B199" s="1">
        <v>32131400</v>
      </c>
      <c r="C199" s="37">
        <v>1285216</v>
      </c>
      <c r="D199" s="1" t="s">
        <v>520</v>
      </c>
      <c r="E199" s="1" t="s">
        <v>601</v>
      </c>
      <c r="F199" s="1" t="s">
        <v>1164</v>
      </c>
      <c r="G199" s="1" t="s">
        <v>1164</v>
      </c>
      <c r="H199" s="1">
        <v>450148</v>
      </c>
      <c r="I199" s="1">
        <v>225366</v>
      </c>
      <c r="J199" s="25">
        <v>43.3</v>
      </c>
      <c r="K199" s="26">
        <v>0.75900000000000001</v>
      </c>
      <c r="L199" s="2" t="s">
        <v>1165</v>
      </c>
      <c r="M199" s="2" t="s">
        <v>31</v>
      </c>
      <c r="N199" s="2" t="s">
        <v>1166</v>
      </c>
      <c r="O199" s="24" t="s">
        <v>1896</v>
      </c>
      <c r="P199" s="24">
        <v>51</v>
      </c>
      <c r="Q199" s="24" t="s">
        <v>1689</v>
      </c>
      <c r="R199" s="42">
        <v>1</v>
      </c>
      <c r="S199" s="42"/>
      <c r="T199" s="42"/>
      <c r="U199" s="42">
        <v>1</v>
      </c>
      <c r="V199" s="42"/>
      <c r="W199" s="42"/>
      <c r="X199" s="42"/>
      <c r="Y199" s="42"/>
      <c r="Z199" s="24">
        <v>1</v>
      </c>
      <c r="AA199" s="42"/>
      <c r="AB199" s="42"/>
      <c r="AC199" s="42"/>
      <c r="AD199" s="24">
        <v>1</v>
      </c>
      <c r="AE199" s="42"/>
      <c r="AF199" s="42"/>
      <c r="AG199" s="42"/>
      <c r="AH199" s="42"/>
      <c r="AI199" s="42"/>
      <c r="AJ199" s="42"/>
      <c r="AK199" s="42"/>
      <c r="AL199" s="42">
        <v>1</v>
      </c>
      <c r="AM199" s="24">
        <v>1</v>
      </c>
      <c r="AN199" s="24">
        <v>1</v>
      </c>
      <c r="AO199" s="42"/>
      <c r="AP199" s="42"/>
      <c r="AQ199" s="42"/>
      <c r="AR199" s="42"/>
      <c r="AS199" s="24"/>
      <c r="AT199" s="42"/>
      <c r="AU199" s="42"/>
      <c r="AV199" s="42"/>
      <c r="AW199" s="2"/>
      <c r="AX199" s="2"/>
      <c r="AY199" s="24"/>
      <c r="AZ199" s="24"/>
      <c r="BA199" s="24"/>
      <c r="BB199" s="24">
        <v>1</v>
      </c>
      <c r="BC199" s="24">
        <v>4</v>
      </c>
      <c r="BD199" s="24">
        <v>12</v>
      </c>
      <c r="BE199" s="27">
        <v>4</v>
      </c>
      <c r="BF199" s="3" t="s">
        <v>1167</v>
      </c>
      <c r="BG199" s="44" t="s">
        <v>1795</v>
      </c>
    </row>
    <row r="200" spans="1:59" x14ac:dyDescent="0.25">
      <c r="A200" s="9" t="s">
        <v>359</v>
      </c>
      <c r="B200" s="1">
        <v>275918</v>
      </c>
      <c r="C200" s="37">
        <v>4000</v>
      </c>
      <c r="D200" s="1" t="s">
        <v>552</v>
      </c>
      <c r="E200" s="1" t="s">
        <v>878</v>
      </c>
      <c r="F200" s="1" t="s">
        <v>1168</v>
      </c>
      <c r="G200" s="1" t="s">
        <v>1169</v>
      </c>
      <c r="I200" s="1">
        <v>5623</v>
      </c>
      <c r="J200" s="25"/>
      <c r="K200" s="26"/>
      <c r="L200" s="2"/>
      <c r="M200" s="2" t="s">
        <v>137</v>
      </c>
      <c r="N200" s="2"/>
      <c r="O200" s="24" t="s">
        <v>1898</v>
      </c>
      <c r="P200" s="24">
        <v>689</v>
      </c>
      <c r="Q200" s="24" t="s">
        <v>1690</v>
      </c>
      <c r="R200" s="42"/>
      <c r="S200" s="42"/>
      <c r="T200" s="42"/>
      <c r="U200" s="42"/>
      <c r="V200" s="42"/>
      <c r="W200" s="42"/>
      <c r="X200" s="42"/>
      <c r="Y200" s="42"/>
      <c r="Z200" s="24"/>
      <c r="AA200" s="42"/>
      <c r="AB200" s="42"/>
      <c r="AC200" s="42"/>
      <c r="AD200" s="24">
        <v>1</v>
      </c>
      <c r="AE200" s="42"/>
      <c r="AF200" s="42"/>
      <c r="AG200" s="42"/>
      <c r="AH200" s="42"/>
      <c r="AI200" s="42"/>
      <c r="AJ200" s="42"/>
      <c r="AK200" s="42"/>
      <c r="AL200" s="42"/>
      <c r="AM200" s="24"/>
      <c r="AN200" s="24"/>
      <c r="AO200" s="42"/>
      <c r="AP200" s="42"/>
      <c r="AQ200" s="42"/>
      <c r="AR200" s="42"/>
      <c r="AS200" s="24"/>
      <c r="AT200" s="42"/>
      <c r="AU200" s="42"/>
      <c r="AV200" s="42"/>
      <c r="AW200" s="2" t="s">
        <v>262</v>
      </c>
      <c r="AX200" s="2" t="s">
        <v>1170</v>
      </c>
      <c r="AY200" s="24">
        <v>1</v>
      </c>
      <c r="AZ200" s="24">
        <v>1</v>
      </c>
      <c r="BA200" s="24"/>
      <c r="BB200" s="24"/>
      <c r="BC200" s="24"/>
      <c r="BD200" s="24"/>
      <c r="BE200" s="27">
        <v>6</v>
      </c>
      <c r="BF200" s="3" t="s">
        <v>1171</v>
      </c>
      <c r="BG200" s="44"/>
    </row>
    <row r="201" spans="1:59" x14ac:dyDescent="0.25">
      <c r="A201" s="9" t="s">
        <v>360</v>
      </c>
      <c r="B201" s="1">
        <v>38379000</v>
      </c>
      <c r="C201" s="37">
        <v>312685</v>
      </c>
      <c r="D201" s="1" t="s">
        <v>488</v>
      </c>
      <c r="E201" s="1" t="s">
        <v>511</v>
      </c>
      <c r="F201" s="1" t="s">
        <v>1172</v>
      </c>
      <c r="G201" s="1" t="s">
        <v>1172</v>
      </c>
      <c r="H201" s="1">
        <v>1193112</v>
      </c>
      <c r="I201" s="1">
        <v>585816</v>
      </c>
      <c r="J201" s="25">
        <v>31.8</v>
      </c>
      <c r="K201" s="26">
        <v>0.872</v>
      </c>
      <c r="L201" s="2" t="s">
        <v>1173</v>
      </c>
      <c r="M201" s="2" t="s">
        <v>27</v>
      </c>
      <c r="N201" s="2" t="s">
        <v>1174</v>
      </c>
      <c r="O201" s="24" t="s">
        <v>1175</v>
      </c>
      <c r="P201" s="24">
        <v>48</v>
      </c>
      <c r="Q201" s="24" t="s">
        <v>1694</v>
      </c>
      <c r="R201" s="42"/>
      <c r="S201" s="42"/>
      <c r="T201" s="42"/>
      <c r="U201" s="42"/>
      <c r="V201" s="42"/>
      <c r="W201" s="42"/>
      <c r="X201" s="42"/>
      <c r="Y201" s="42"/>
      <c r="Z201" s="24">
        <v>1</v>
      </c>
      <c r="AA201" s="42"/>
      <c r="AB201" s="42"/>
      <c r="AC201" s="42"/>
      <c r="AD201" s="24">
        <v>1</v>
      </c>
      <c r="AE201" s="42"/>
      <c r="AF201" s="42"/>
      <c r="AG201" s="42"/>
      <c r="AH201" s="42"/>
      <c r="AI201" s="42"/>
      <c r="AJ201" s="42"/>
      <c r="AK201" s="42">
        <v>1</v>
      </c>
      <c r="AL201" s="42"/>
      <c r="AM201" s="24">
        <v>1</v>
      </c>
      <c r="AN201" s="24">
        <v>1</v>
      </c>
      <c r="AO201" s="42"/>
      <c r="AP201" s="42">
        <v>1</v>
      </c>
      <c r="AQ201" s="42"/>
      <c r="AR201" s="42"/>
      <c r="AS201" s="24">
        <v>1</v>
      </c>
      <c r="AT201" s="42"/>
      <c r="AU201" s="42"/>
      <c r="AV201" s="42"/>
      <c r="AW201" s="2"/>
      <c r="AX201" s="2"/>
      <c r="AY201" s="24"/>
      <c r="AZ201" s="24"/>
      <c r="BA201" s="24"/>
      <c r="BB201" s="24">
        <v>15</v>
      </c>
      <c r="BC201" s="24">
        <v>284</v>
      </c>
      <c r="BD201" s="24">
        <v>14</v>
      </c>
      <c r="BE201" s="27">
        <v>2</v>
      </c>
      <c r="BF201" s="3" t="s">
        <v>1176</v>
      </c>
      <c r="BG201" s="44" t="s">
        <v>2008</v>
      </c>
    </row>
    <row r="202" spans="1:59" x14ac:dyDescent="0.25">
      <c r="A202" s="9" t="s">
        <v>361</v>
      </c>
      <c r="B202" s="1">
        <v>3193694</v>
      </c>
      <c r="C202" s="37">
        <v>8875</v>
      </c>
      <c r="D202" s="1" t="s">
        <v>520</v>
      </c>
      <c r="E202" s="1" t="s">
        <v>521</v>
      </c>
      <c r="F202" s="1" t="s">
        <v>1177</v>
      </c>
      <c r="G202" s="1" t="s">
        <v>1177</v>
      </c>
      <c r="H202" s="1">
        <v>119314</v>
      </c>
      <c r="I202" s="1">
        <v>101131</v>
      </c>
      <c r="J202" s="25"/>
      <c r="K202" s="26"/>
      <c r="L202" s="2"/>
      <c r="M202" s="2" t="s">
        <v>1178</v>
      </c>
      <c r="N202" s="2"/>
      <c r="O202" s="24" t="s">
        <v>1899</v>
      </c>
      <c r="P202" s="24">
        <v>1</v>
      </c>
      <c r="Q202" s="24" t="s">
        <v>1698</v>
      </c>
      <c r="R202" s="42"/>
      <c r="S202" s="42"/>
      <c r="T202" s="42"/>
      <c r="U202" s="42"/>
      <c r="V202" s="42"/>
      <c r="W202" s="42"/>
      <c r="X202" s="42"/>
      <c r="Y202" s="42"/>
      <c r="Z202" s="24">
        <v>1</v>
      </c>
      <c r="AA202" s="42"/>
      <c r="AB202" s="42"/>
      <c r="AC202" s="42"/>
      <c r="AD202" s="24">
        <v>1</v>
      </c>
      <c r="AE202" s="42"/>
      <c r="AF202" s="42"/>
      <c r="AG202" s="42"/>
      <c r="AH202" s="42"/>
      <c r="AI202" s="42"/>
      <c r="AJ202" s="42"/>
      <c r="AK202" s="42"/>
      <c r="AL202" s="42"/>
      <c r="AM202" s="24"/>
      <c r="AN202" s="24"/>
      <c r="AO202" s="42"/>
      <c r="AP202" s="42"/>
      <c r="AQ202" s="42"/>
      <c r="AR202" s="42"/>
      <c r="AS202" s="24"/>
      <c r="AT202" s="42"/>
      <c r="AU202" s="42"/>
      <c r="AV202" s="42"/>
      <c r="AW202" s="2" t="s">
        <v>256</v>
      </c>
      <c r="AX202" s="2" t="s">
        <v>1050</v>
      </c>
      <c r="AY202" s="24">
        <v>1</v>
      </c>
      <c r="AZ202" s="24">
        <v>1</v>
      </c>
      <c r="BA202" s="24"/>
      <c r="BB202" s="24"/>
      <c r="BC202" s="24">
        <v>9</v>
      </c>
      <c r="BD202" s="24"/>
      <c r="BE202" s="27">
        <v>2</v>
      </c>
      <c r="BF202" s="3" t="s">
        <v>1179</v>
      </c>
      <c r="BG202" s="44"/>
    </row>
    <row r="203" spans="1:59" x14ac:dyDescent="0.25">
      <c r="A203" s="9" t="s">
        <v>14</v>
      </c>
      <c r="B203" s="1">
        <v>10276617</v>
      </c>
      <c r="C203" s="37">
        <v>92152</v>
      </c>
      <c r="D203" s="1" t="s">
        <v>488</v>
      </c>
      <c r="E203" s="1" t="s">
        <v>489</v>
      </c>
      <c r="F203" s="1" t="s">
        <v>1180</v>
      </c>
      <c r="G203" s="1" t="s">
        <v>1180</v>
      </c>
      <c r="H203" s="1">
        <v>328252</v>
      </c>
      <c r="I203" s="1">
        <v>240901</v>
      </c>
      <c r="J203" s="25">
        <v>35.5</v>
      </c>
      <c r="K203" s="26">
        <v>0.85</v>
      </c>
      <c r="L203" s="2" t="s">
        <v>491</v>
      </c>
      <c r="M203" s="2" t="s">
        <v>14</v>
      </c>
      <c r="N203" s="2" t="s">
        <v>14</v>
      </c>
      <c r="O203" s="24" t="s">
        <v>1181</v>
      </c>
      <c r="P203" s="24">
        <v>351</v>
      </c>
      <c r="Q203" s="24" t="s">
        <v>1700</v>
      </c>
      <c r="R203" s="42"/>
      <c r="S203" s="42"/>
      <c r="T203" s="42"/>
      <c r="U203" s="42"/>
      <c r="V203" s="42"/>
      <c r="W203" s="42"/>
      <c r="X203" s="42"/>
      <c r="Y203" s="42"/>
      <c r="Z203" s="24">
        <v>1</v>
      </c>
      <c r="AA203" s="42"/>
      <c r="AB203" s="42"/>
      <c r="AC203" s="42"/>
      <c r="AD203" s="24">
        <v>1</v>
      </c>
      <c r="AE203" s="42"/>
      <c r="AF203" s="42"/>
      <c r="AG203" s="42"/>
      <c r="AH203" s="42"/>
      <c r="AI203" s="42"/>
      <c r="AJ203" s="42"/>
      <c r="AK203" s="42">
        <v>1</v>
      </c>
      <c r="AL203" s="42"/>
      <c r="AM203" s="24">
        <v>1</v>
      </c>
      <c r="AN203" s="24">
        <v>1</v>
      </c>
      <c r="AO203" s="42"/>
      <c r="AP203" s="42">
        <v>1</v>
      </c>
      <c r="AQ203" s="42"/>
      <c r="AR203" s="42"/>
      <c r="AS203" s="24">
        <v>1</v>
      </c>
      <c r="AT203" s="42"/>
      <c r="AU203" s="42"/>
      <c r="AV203" s="42">
        <v>1</v>
      </c>
      <c r="AW203" s="2"/>
      <c r="AX203" s="2"/>
      <c r="AY203" s="24"/>
      <c r="AZ203" s="24"/>
      <c r="BA203" s="24"/>
      <c r="BB203" s="24">
        <v>2</v>
      </c>
      <c r="BC203" s="24">
        <v>24</v>
      </c>
      <c r="BD203" s="24">
        <v>15</v>
      </c>
      <c r="BE203" s="27">
        <v>5</v>
      </c>
      <c r="BF203" s="3" t="s">
        <v>1182</v>
      </c>
      <c r="BG203" s="44" t="s">
        <v>2008</v>
      </c>
    </row>
    <row r="204" spans="1:59" x14ac:dyDescent="0.25">
      <c r="A204" s="9" t="s">
        <v>362</v>
      </c>
      <c r="B204" s="1">
        <v>47564296</v>
      </c>
      <c r="C204" s="37">
        <v>580367</v>
      </c>
      <c r="D204" s="1" t="s">
        <v>481</v>
      </c>
      <c r="E204" s="1" t="s">
        <v>689</v>
      </c>
      <c r="F204" s="1" t="s">
        <v>1183</v>
      </c>
      <c r="G204" s="1" t="s">
        <v>1183</v>
      </c>
      <c r="H204" s="1">
        <v>175978</v>
      </c>
      <c r="I204" s="1">
        <v>87928</v>
      </c>
      <c r="J204" s="25">
        <v>47.7</v>
      </c>
      <c r="K204" s="26">
        <v>0.57899999999999996</v>
      </c>
      <c r="L204" s="2" t="s">
        <v>1184</v>
      </c>
      <c r="M204" s="2" t="s">
        <v>111</v>
      </c>
      <c r="N204" s="2" t="s">
        <v>111</v>
      </c>
      <c r="O204" s="24" t="s">
        <v>1185</v>
      </c>
      <c r="P204" s="24">
        <v>254</v>
      </c>
      <c r="Q204" s="24" t="s">
        <v>1629</v>
      </c>
      <c r="R204" s="42"/>
      <c r="S204" s="42"/>
      <c r="T204" s="42"/>
      <c r="U204" s="42"/>
      <c r="V204" s="42">
        <v>1</v>
      </c>
      <c r="W204" s="42"/>
      <c r="X204" s="42"/>
      <c r="Y204" s="42"/>
      <c r="Z204" s="24">
        <v>1</v>
      </c>
      <c r="AA204" s="42">
        <v>1</v>
      </c>
      <c r="AB204" s="42"/>
      <c r="AC204" s="42"/>
      <c r="AD204" s="24">
        <v>1</v>
      </c>
      <c r="AE204" s="42"/>
      <c r="AF204" s="42"/>
      <c r="AG204" s="42">
        <v>1</v>
      </c>
      <c r="AH204" s="42"/>
      <c r="AI204" s="42"/>
      <c r="AJ204" s="42"/>
      <c r="AK204" s="42"/>
      <c r="AL204" s="42"/>
      <c r="AM204" s="24">
        <v>1</v>
      </c>
      <c r="AN204" s="24">
        <v>1</v>
      </c>
      <c r="AO204" s="42"/>
      <c r="AP204" s="42"/>
      <c r="AQ204" s="42"/>
      <c r="AR204" s="42"/>
      <c r="AS204" s="24"/>
      <c r="AT204" s="42"/>
      <c r="AU204" s="42"/>
      <c r="AV204" s="42"/>
      <c r="AW204" s="2"/>
      <c r="AX204" s="2"/>
      <c r="AY204" s="24"/>
      <c r="AZ204" s="24"/>
      <c r="BA204" s="24"/>
      <c r="BB204" s="24">
        <v>1</v>
      </c>
      <c r="BC204" s="24">
        <v>102</v>
      </c>
      <c r="BD204" s="24">
        <v>6</v>
      </c>
      <c r="BE204" s="27">
        <v>5</v>
      </c>
      <c r="BF204" s="3" t="s">
        <v>1186</v>
      </c>
      <c r="BG204" s="44" t="s">
        <v>1986</v>
      </c>
    </row>
    <row r="205" spans="1:59" x14ac:dyDescent="0.25">
      <c r="A205" s="9" t="s">
        <v>363</v>
      </c>
      <c r="B205" s="1">
        <v>6533500</v>
      </c>
      <c r="C205" s="37">
        <v>199951</v>
      </c>
      <c r="D205" s="1" t="s">
        <v>495</v>
      </c>
      <c r="E205" s="1" t="s">
        <v>665</v>
      </c>
      <c r="F205" s="1" t="s">
        <v>1187</v>
      </c>
      <c r="G205" s="1" t="s">
        <v>1187</v>
      </c>
      <c r="H205" s="1">
        <v>24276</v>
      </c>
      <c r="I205" s="1">
        <v>8093</v>
      </c>
      <c r="J205" s="25">
        <v>36.200000000000003</v>
      </c>
      <c r="K205" s="26">
        <v>0.65500000000000003</v>
      </c>
      <c r="L205" s="2" t="s">
        <v>1188</v>
      </c>
      <c r="M205" s="2" t="s">
        <v>99</v>
      </c>
      <c r="N205" s="2" t="s">
        <v>99</v>
      </c>
      <c r="O205" s="24" t="s">
        <v>1901</v>
      </c>
      <c r="P205" s="24">
        <v>996</v>
      </c>
      <c r="Q205" s="24" t="s">
        <v>1630</v>
      </c>
      <c r="R205" s="42"/>
      <c r="S205" s="42"/>
      <c r="T205" s="42"/>
      <c r="U205" s="42"/>
      <c r="V205" s="42"/>
      <c r="W205" s="42"/>
      <c r="X205" s="42">
        <v>1</v>
      </c>
      <c r="Y205" s="42"/>
      <c r="Z205" s="24">
        <v>1</v>
      </c>
      <c r="AA205" s="42"/>
      <c r="AB205" s="42"/>
      <c r="AC205" s="42">
        <v>1</v>
      </c>
      <c r="AD205" s="24">
        <v>1</v>
      </c>
      <c r="AE205" s="42"/>
      <c r="AF205" s="42"/>
      <c r="AG205" s="42"/>
      <c r="AH205" s="42"/>
      <c r="AI205" s="42"/>
      <c r="AJ205" s="42"/>
      <c r="AK205" s="42"/>
      <c r="AL205" s="42"/>
      <c r="AM205" s="24">
        <v>1</v>
      </c>
      <c r="AN205" s="24">
        <v>1</v>
      </c>
      <c r="AO205" s="42"/>
      <c r="AP205" s="42"/>
      <c r="AQ205" s="42"/>
      <c r="AR205" s="42"/>
      <c r="AS205" s="24"/>
      <c r="AT205" s="42"/>
      <c r="AU205" s="42"/>
      <c r="AV205" s="42"/>
      <c r="AW205" s="2"/>
      <c r="AX205" s="2"/>
      <c r="AY205" s="24"/>
      <c r="AZ205" s="24"/>
      <c r="BA205" s="24"/>
      <c r="BB205" s="24"/>
      <c r="BC205" s="24">
        <v>4</v>
      </c>
      <c r="BD205" s="24">
        <v>2</v>
      </c>
      <c r="BE205" s="27"/>
      <c r="BF205" s="3" t="s">
        <v>1189</v>
      </c>
      <c r="BG205" s="44" t="s">
        <v>1988</v>
      </c>
    </row>
    <row r="206" spans="1:59" x14ac:dyDescent="0.25">
      <c r="A206" s="9" t="s">
        <v>364</v>
      </c>
      <c r="B206" s="1">
        <v>120100</v>
      </c>
      <c r="C206" s="37">
        <v>726</v>
      </c>
      <c r="D206" s="1" t="s">
        <v>552</v>
      </c>
      <c r="E206" s="1" t="s">
        <v>336</v>
      </c>
      <c r="F206" s="1" t="s">
        <v>1190</v>
      </c>
      <c r="G206" s="1" t="s">
        <v>1191</v>
      </c>
      <c r="H206" s="1">
        <v>237</v>
      </c>
      <c r="I206" s="1">
        <v>189</v>
      </c>
      <c r="J206" s="25"/>
      <c r="K206" s="26">
        <v>0.59</v>
      </c>
      <c r="L206" s="2"/>
      <c r="M206" s="2" t="s">
        <v>435</v>
      </c>
      <c r="N206" s="2"/>
      <c r="O206" s="24" t="s">
        <v>1852</v>
      </c>
      <c r="P206" s="24">
        <v>686</v>
      </c>
      <c r="Q206" s="24" t="s">
        <v>1632</v>
      </c>
      <c r="R206" s="42"/>
      <c r="S206" s="42"/>
      <c r="T206" s="42"/>
      <c r="U206" s="42"/>
      <c r="V206" s="42"/>
      <c r="W206" s="42"/>
      <c r="X206" s="42"/>
      <c r="Y206" s="42"/>
      <c r="Z206" s="24">
        <v>1</v>
      </c>
      <c r="AA206" s="42">
        <v>1</v>
      </c>
      <c r="AB206" s="42"/>
      <c r="AC206" s="42"/>
      <c r="AD206" s="24">
        <v>0</v>
      </c>
      <c r="AE206" s="42"/>
      <c r="AF206" s="42"/>
      <c r="AG206" s="42"/>
      <c r="AH206" s="42"/>
      <c r="AI206" s="42"/>
      <c r="AJ206" s="42"/>
      <c r="AK206" s="42"/>
      <c r="AL206" s="42"/>
      <c r="AM206" s="24"/>
      <c r="AN206" s="24">
        <v>1</v>
      </c>
      <c r="AO206" s="42"/>
      <c r="AP206" s="42"/>
      <c r="AQ206" s="42"/>
      <c r="AR206" s="42"/>
      <c r="AS206" s="24"/>
      <c r="AT206" s="42"/>
      <c r="AU206" s="42"/>
      <c r="AV206" s="42"/>
      <c r="AW206" s="2"/>
      <c r="AX206" s="2"/>
      <c r="AY206" s="24">
        <v>1</v>
      </c>
      <c r="AZ206" s="24">
        <v>1</v>
      </c>
      <c r="BA206" s="24"/>
      <c r="BB206" s="24"/>
      <c r="BC206" s="24"/>
      <c r="BD206" s="24">
        <v>1</v>
      </c>
      <c r="BE206" s="27"/>
      <c r="BF206" s="3" t="s">
        <v>1192</v>
      </c>
      <c r="BG206" s="44"/>
    </row>
    <row r="207" spans="1:59" x14ac:dyDescent="0.25">
      <c r="A207" s="9" t="s">
        <v>365</v>
      </c>
      <c r="B207" s="1">
        <v>66435550</v>
      </c>
      <c r="C207" s="37">
        <v>242514</v>
      </c>
      <c r="D207" s="1" t="s">
        <v>488</v>
      </c>
      <c r="E207" s="1" t="s">
        <v>718</v>
      </c>
      <c r="F207" s="1" t="s">
        <v>945</v>
      </c>
      <c r="G207" s="1" t="s">
        <v>945</v>
      </c>
      <c r="H207" s="1">
        <v>3028566</v>
      </c>
      <c r="I207" s="1">
        <v>2828833</v>
      </c>
      <c r="J207" s="25">
        <v>36</v>
      </c>
      <c r="K207" s="26">
        <v>0.92</v>
      </c>
      <c r="L207" s="2" t="s">
        <v>754</v>
      </c>
      <c r="M207" s="2" t="s">
        <v>1193</v>
      </c>
      <c r="N207" s="2" t="s">
        <v>1193</v>
      </c>
      <c r="O207" s="24" t="s">
        <v>1194</v>
      </c>
      <c r="P207" s="24">
        <v>44</v>
      </c>
      <c r="Q207" s="24" t="s">
        <v>1747</v>
      </c>
      <c r="R207" s="42"/>
      <c r="S207" s="42"/>
      <c r="T207" s="42"/>
      <c r="U207" s="42"/>
      <c r="V207" s="42"/>
      <c r="W207" s="42"/>
      <c r="X207" s="42"/>
      <c r="Y207" s="42"/>
      <c r="Z207" s="24">
        <v>1</v>
      </c>
      <c r="AA207" s="42">
        <v>1</v>
      </c>
      <c r="AB207" s="42"/>
      <c r="AC207" s="42"/>
      <c r="AD207" s="24">
        <v>0</v>
      </c>
      <c r="AE207" s="42">
        <v>1</v>
      </c>
      <c r="AF207" s="42">
        <v>1</v>
      </c>
      <c r="AG207" s="42"/>
      <c r="AH207" s="42"/>
      <c r="AI207" s="42"/>
      <c r="AJ207" s="42"/>
      <c r="AK207" s="42">
        <v>1</v>
      </c>
      <c r="AL207" s="42"/>
      <c r="AM207" s="24">
        <v>1</v>
      </c>
      <c r="AN207" s="24">
        <v>1</v>
      </c>
      <c r="AO207" s="42"/>
      <c r="AP207" s="42">
        <v>1</v>
      </c>
      <c r="AQ207" s="42"/>
      <c r="AR207" s="42"/>
      <c r="AS207" s="24"/>
      <c r="AT207" s="42"/>
      <c r="AU207" s="42"/>
      <c r="AV207" s="42"/>
      <c r="AW207" s="2"/>
      <c r="AX207" s="2"/>
      <c r="AY207" s="24"/>
      <c r="AZ207" s="24"/>
      <c r="BA207" s="24"/>
      <c r="BB207" s="24">
        <v>130</v>
      </c>
      <c r="BC207" s="24">
        <v>851</v>
      </c>
      <c r="BD207" s="24">
        <v>29</v>
      </c>
      <c r="BE207" s="27">
        <v>36</v>
      </c>
      <c r="BF207" s="3" t="s">
        <v>1195</v>
      </c>
      <c r="BG207" s="44"/>
    </row>
    <row r="208" spans="1:59" x14ac:dyDescent="0.25">
      <c r="A208" s="9" t="s">
        <v>366</v>
      </c>
      <c r="B208" s="1">
        <v>5496011</v>
      </c>
      <c r="C208" s="37">
        <v>622984</v>
      </c>
      <c r="D208" s="1" t="s">
        <v>481</v>
      </c>
      <c r="E208" s="1" t="s">
        <v>631</v>
      </c>
      <c r="F208" s="1" t="s">
        <v>1196</v>
      </c>
      <c r="G208" s="1" t="s">
        <v>1196</v>
      </c>
      <c r="H208" s="1">
        <v>3587</v>
      </c>
      <c r="I208" s="1">
        <v>2280</v>
      </c>
      <c r="J208" s="25">
        <v>56.3</v>
      </c>
      <c r="K208" s="26">
        <v>0.38100000000000001</v>
      </c>
      <c r="L208" s="2" t="s">
        <v>629</v>
      </c>
      <c r="M208" s="2" t="s">
        <v>1197</v>
      </c>
      <c r="N208" s="2" t="s">
        <v>1198</v>
      </c>
      <c r="O208" s="24" t="s">
        <v>1798</v>
      </c>
      <c r="P208" s="24">
        <v>236</v>
      </c>
      <c r="Q208" s="24" t="s">
        <v>1555</v>
      </c>
      <c r="R208" s="42"/>
      <c r="S208" s="42"/>
      <c r="T208" s="42"/>
      <c r="U208" s="42"/>
      <c r="V208" s="42"/>
      <c r="W208" s="42"/>
      <c r="X208" s="42"/>
      <c r="Y208" s="42">
        <v>1</v>
      </c>
      <c r="Z208" s="24">
        <v>1</v>
      </c>
      <c r="AA208" s="42"/>
      <c r="AB208" s="42"/>
      <c r="AC208" s="42"/>
      <c r="AD208" s="24">
        <v>1</v>
      </c>
      <c r="AE208" s="42"/>
      <c r="AF208" s="42"/>
      <c r="AG208" s="42"/>
      <c r="AH208" s="42"/>
      <c r="AI208" s="42"/>
      <c r="AJ208" s="42"/>
      <c r="AK208" s="42"/>
      <c r="AL208" s="42"/>
      <c r="AM208" s="24">
        <v>1</v>
      </c>
      <c r="AN208" s="24">
        <v>1</v>
      </c>
      <c r="AO208" s="42"/>
      <c r="AP208" s="42"/>
      <c r="AQ208" s="42"/>
      <c r="AR208" s="42"/>
      <c r="AS208" s="24"/>
      <c r="AT208" s="42"/>
      <c r="AU208" s="42"/>
      <c r="AV208" s="42"/>
      <c r="AW208" s="2"/>
      <c r="AX208" s="2"/>
      <c r="AY208" s="24"/>
      <c r="AZ208" s="24"/>
      <c r="BA208" s="24"/>
      <c r="BB208" s="24"/>
      <c r="BC208" s="24"/>
      <c r="BD208" s="24">
        <v>1</v>
      </c>
      <c r="BE208" s="27"/>
      <c r="BF208" s="3" t="s">
        <v>1199</v>
      </c>
      <c r="BG208" s="44" t="s">
        <v>1989</v>
      </c>
    </row>
    <row r="209" spans="1:59" x14ac:dyDescent="0.25">
      <c r="A209" s="9" t="s">
        <v>368</v>
      </c>
      <c r="B209" s="1">
        <v>89561404</v>
      </c>
      <c r="C209" s="37">
        <v>2344858</v>
      </c>
      <c r="D209" s="1" t="s">
        <v>481</v>
      </c>
      <c r="E209" s="1" t="s">
        <v>631</v>
      </c>
      <c r="F209" s="1" t="s">
        <v>1204</v>
      </c>
      <c r="G209" s="1" t="s">
        <v>1204</v>
      </c>
      <c r="H209" s="1">
        <v>72638</v>
      </c>
      <c r="I209" s="1">
        <v>47099</v>
      </c>
      <c r="J209" s="25">
        <v>44.4</v>
      </c>
      <c r="K209" s="26">
        <v>0.45900000000000002</v>
      </c>
      <c r="L209" s="2" t="s">
        <v>1205</v>
      </c>
      <c r="M209" s="2" t="s">
        <v>1206</v>
      </c>
      <c r="N209" s="2" t="s">
        <v>1206</v>
      </c>
      <c r="O209" s="24" t="s">
        <v>1207</v>
      </c>
      <c r="P209" s="24">
        <v>243</v>
      </c>
      <c r="Q209" s="24" t="s">
        <v>1554</v>
      </c>
      <c r="R209" s="42"/>
      <c r="S209" s="42"/>
      <c r="T209" s="42"/>
      <c r="U209" s="42"/>
      <c r="V209" s="42"/>
      <c r="W209" s="42"/>
      <c r="X209" s="42"/>
      <c r="Y209" s="42"/>
      <c r="Z209" s="24">
        <v>1</v>
      </c>
      <c r="AA209" s="42"/>
      <c r="AB209" s="42"/>
      <c r="AC209" s="42"/>
      <c r="AD209" s="24">
        <v>1</v>
      </c>
      <c r="AE209" s="42"/>
      <c r="AF209" s="42"/>
      <c r="AG209" s="42"/>
      <c r="AH209" s="42"/>
      <c r="AI209" s="42"/>
      <c r="AJ209" s="42"/>
      <c r="AK209" s="42"/>
      <c r="AL209" s="42"/>
      <c r="AM209" s="24">
        <v>1</v>
      </c>
      <c r="AN209" s="24">
        <v>1</v>
      </c>
      <c r="AO209" s="42"/>
      <c r="AP209" s="42"/>
      <c r="AQ209" s="42"/>
      <c r="AR209" s="42">
        <v>1</v>
      </c>
      <c r="AS209" s="24"/>
      <c r="AT209" s="42"/>
      <c r="AU209" s="42"/>
      <c r="AV209" s="42"/>
      <c r="AW209" s="2"/>
      <c r="AX209" s="2"/>
      <c r="AY209" s="24"/>
      <c r="AZ209" s="24"/>
      <c r="BA209" s="24"/>
      <c r="BB209" s="24">
        <v>1</v>
      </c>
      <c r="BC209" s="24"/>
      <c r="BD209" s="24">
        <v>5</v>
      </c>
      <c r="BE209" s="27"/>
      <c r="BF209" s="3" t="s">
        <v>1208</v>
      </c>
      <c r="BG209" s="44" t="s">
        <v>2004</v>
      </c>
    </row>
    <row r="210" spans="1:59" x14ac:dyDescent="0.25">
      <c r="A210" s="9" t="s">
        <v>369</v>
      </c>
      <c r="B210" s="1">
        <v>5518092</v>
      </c>
      <c r="C210" s="37">
        <v>342000</v>
      </c>
      <c r="D210" s="1" t="s">
        <v>481</v>
      </c>
      <c r="E210" s="1" t="s">
        <v>631</v>
      </c>
      <c r="F210" s="1" t="s">
        <v>1209</v>
      </c>
      <c r="G210" s="1" t="s">
        <v>1209</v>
      </c>
      <c r="H210" s="1">
        <v>29749</v>
      </c>
      <c r="I210" s="1">
        <v>11664</v>
      </c>
      <c r="J210" s="25">
        <v>42.1</v>
      </c>
      <c r="K210" s="26">
        <v>0.60799999999999998</v>
      </c>
      <c r="L210" s="2" t="s">
        <v>1210</v>
      </c>
      <c r="M210" s="2" t="s">
        <v>1211</v>
      </c>
      <c r="N210" s="2" t="s">
        <v>1211</v>
      </c>
      <c r="O210" s="24" t="s">
        <v>1806</v>
      </c>
      <c r="P210" s="24">
        <v>242</v>
      </c>
      <c r="Q210" s="24" t="s">
        <v>1556</v>
      </c>
      <c r="R210" s="42"/>
      <c r="S210" s="42"/>
      <c r="T210" s="42"/>
      <c r="U210" s="42"/>
      <c r="V210" s="42"/>
      <c r="W210" s="42"/>
      <c r="X210" s="42"/>
      <c r="Y210" s="42">
        <v>1</v>
      </c>
      <c r="Z210" s="24">
        <v>1</v>
      </c>
      <c r="AA210" s="42"/>
      <c r="AB210" s="42"/>
      <c r="AC210" s="42"/>
      <c r="AD210" s="24">
        <v>1</v>
      </c>
      <c r="AE210" s="42"/>
      <c r="AF210" s="42"/>
      <c r="AG210" s="42"/>
      <c r="AH210" s="42"/>
      <c r="AI210" s="42"/>
      <c r="AJ210" s="42"/>
      <c r="AK210" s="42"/>
      <c r="AL210" s="42"/>
      <c r="AM210" s="24">
        <v>1</v>
      </c>
      <c r="AN210" s="24">
        <v>1</v>
      </c>
      <c r="AO210" s="42"/>
      <c r="AP210" s="42"/>
      <c r="AQ210" s="42"/>
      <c r="AR210" s="42"/>
      <c r="AS210" s="24"/>
      <c r="AT210" s="42"/>
      <c r="AU210" s="42"/>
      <c r="AV210" s="42"/>
      <c r="AW210" s="2"/>
      <c r="AX210" s="2"/>
      <c r="AY210" s="24"/>
      <c r="AZ210" s="24"/>
      <c r="BA210" s="24"/>
      <c r="BB210" s="24"/>
      <c r="BC210" s="24"/>
      <c r="BD210" s="24">
        <v>1</v>
      </c>
      <c r="BE210" s="27"/>
      <c r="BF210" s="3" t="s">
        <v>1212</v>
      </c>
      <c r="BG210" s="44" t="s">
        <v>1989</v>
      </c>
    </row>
    <row r="211" spans="1:59" x14ac:dyDescent="0.25">
      <c r="A211" s="9" t="s">
        <v>370</v>
      </c>
      <c r="B211" s="1">
        <v>10358320</v>
      </c>
      <c r="C211" s="37">
        <v>48734</v>
      </c>
      <c r="D211" s="1" t="s">
        <v>520</v>
      </c>
      <c r="E211" s="1" t="s">
        <v>521</v>
      </c>
      <c r="F211" s="1" t="s">
        <v>1213</v>
      </c>
      <c r="G211" s="1" t="s">
        <v>1213</v>
      </c>
      <c r="H211" s="1">
        <v>186048</v>
      </c>
      <c r="I211" s="1">
        <v>85630</v>
      </c>
      <c r="J211" s="25">
        <v>45.7</v>
      </c>
      <c r="K211" s="26">
        <v>0.745</v>
      </c>
      <c r="L211" s="2" t="s">
        <v>714</v>
      </c>
      <c r="M211" s="2" t="s">
        <v>45</v>
      </c>
      <c r="N211" s="2" t="s">
        <v>370</v>
      </c>
      <c r="O211" s="24" t="s">
        <v>1816</v>
      </c>
      <c r="P211" s="24">
        <v>1</v>
      </c>
      <c r="Q211" s="24" t="s">
        <v>1576</v>
      </c>
      <c r="R211" s="42"/>
      <c r="S211" s="42"/>
      <c r="T211" s="42"/>
      <c r="U211" s="42"/>
      <c r="V211" s="42"/>
      <c r="W211" s="42"/>
      <c r="X211" s="42"/>
      <c r="Y211" s="42"/>
      <c r="Z211" s="24">
        <v>1</v>
      </c>
      <c r="AA211" s="42"/>
      <c r="AB211" s="42"/>
      <c r="AC211" s="42"/>
      <c r="AD211" s="24">
        <v>1</v>
      </c>
      <c r="AE211" s="42"/>
      <c r="AF211" s="42"/>
      <c r="AG211" s="42"/>
      <c r="AH211" s="42"/>
      <c r="AI211" s="42"/>
      <c r="AJ211" s="42"/>
      <c r="AK211" s="42"/>
      <c r="AL211" s="42">
        <v>1</v>
      </c>
      <c r="AM211" s="24">
        <v>1</v>
      </c>
      <c r="AN211" s="24">
        <v>1</v>
      </c>
      <c r="AO211" s="42"/>
      <c r="AP211" s="42"/>
      <c r="AQ211" s="42"/>
      <c r="AR211" s="42"/>
      <c r="AS211" s="24"/>
      <c r="AT211" s="42"/>
      <c r="AU211" s="42"/>
      <c r="AV211" s="42"/>
      <c r="AW211" s="2"/>
      <c r="AX211" s="2"/>
      <c r="AY211" s="24"/>
      <c r="AZ211" s="24">
        <v>1</v>
      </c>
      <c r="BA211" s="24"/>
      <c r="BB211" s="24"/>
      <c r="BC211" s="24">
        <v>7</v>
      </c>
      <c r="BD211" s="24">
        <v>1</v>
      </c>
      <c r="BE211" s="27">
        <v>1</v>
      </c>
      <c r="BF211" s="3" t="s">
        <v>1214</v>
      </c>
      <c r="BG211" s="44"/>
    </row>
    <row r="212" spans="1:59" x14ac:dyDescent="0.25">
      <c r="A212" s="9" t="s">
        <v>367</v>
      </c>
      <c r="B212" s="1">
        <v>10693939</v>
      </c>
      <c r="C212" s="37">
        <v>78867</v>
      </c>
      <c r="D212" s="1" t="s">
        <v>488</v>
      </c>
      <c r="E212" s="1" t="s">
        <v>511</v>
      </c>
      <c r="F212" s="1" t="s">
        <v>1200</v>
      </c>
      <c r="G212" s="1" t="s">
        <v>1200</v>
      </c>
      <c r="H212" s="1">
        <v>397727</v>
      </c>
      <c r="I212" s="1">
        <v>245226</v>
      </c>
      <c r="J212" s="25">
        <v>25.9</v>
      </c>
      <c r="K212" s="26">
        <v>0.89100000000000001</v>
      </c>
      <c r="L212" s="2" t="s">
        <v>720</v>
      </c>
      <c r="M212" s="2" t="s">
        <v>449</v>
      </c>
      <c r="N212" s="2" t="s">
        <v>1201</v>
      </c>
      <c r="O212" s="24" t="s">
        <v>1202</v>
      </c>
      <c r="P212" s="24">
        <v>420</v>
      </c>
      <c r="Q212" s="24" t="s">
        <v>1570</v>
      </c>
      <c r="R212" s="42"/>
      <c r="S212" s="42"/>
      <c r="T212" s="42"/>
      <c r="U212" s="42"/>
      <c r="V212" s="42"/>
      <c r="W212" s="42"/>
      <c r="X212" s="42"/>
      <c r="Y212" s="42"/>
      <c r="Z212" s="24">
        <v>1</v>
      </c>
      <c r="AA212" s="42"/>
      <c r="AB212" s="42"/>
      <c r="AC212" s="42"/>
      <c r="AD212" s="24">
        <v>1</v>
      </c>
      <c r="AE212" s="42"/>
      <c r="AF212" s="42"/>
      <c r="AG212" s="42"/>
      <c r="AH212" s="42"/>
      <c r="AI212" s="42"/>
      <c r="AJ212" s="42"/>
      <c r="AK212" s="42">
        <v>1</v>
      </c>
      <c r="AL212" s="42"/>
      <c r="AM212" s="24">
        <v>1</v>
      </c>
      <c r="AN212" s="24">
        <v>1</v>
      </c>
      <c r="AO212" s="42"/>
      <c r="AP212" s="42">
        <v>1</v>
      </c>
      <c r="AQ212" s="42"/>
      <c r="AR212" s="42"/>
      <c r="AS212" s="24">
        <v>1</v>
      </c>
      <c r="AT212" s="42"/>
      <c r="AU212" s="42"/>
      <c r="AV212" s="42"/>
      <c r="AW212" s="2"/>
      <c r="AX212" s="2"/>
      <c r="AY212" s="24"/>
      <c r="AZ212" s="24"/>
      <c r="BA212" s="24"/>
      <c r="BB212" s="24">
        <v>5</v>
      </c>
      <c r="BC212" s="24">
        <v>56</v>
      </c>
      <c r="BD212" s="24">
        <v>12</v>
      </c>
      <c r="BE212" s="27">
        <v>6</v>
      </c>
      <c r="BF212" s="3" t="s">
        <v>1203</v>
      </c>
      <c r="BG212" s="44" t="s">
        <v>2008</v>
      </c>
    </row>
    <row r="213" spans="1:59" x14ac:dyDescent="0.25">
      <c r="A213" s="9" t="s">
        <v>1460</v>
      </c>
      <c r="B213" s="1">
        <v>865826</v>
      </c>
      <c r="C213" s="37">
        <v>2510</v>
      </c>
      <c r="D213" s="1" t="s">
        <v>481</v>
      </c>
      <c r="E213" s="1" t="s">
        <v>502</v>
      </c>
      <c r="F213" s="1" t="s">
        <v>1479</v>
      </c>
      <c r="G213" s="1" t="s">
        <v>1479</v>
      </c>
      <c r="J213" s="25"/>
      <c r="K213" s="26"/>
      <c r="L213" s="2"/>
      <c r="M213" s="2"/>
      <c r="N213" s="2"/>
      <c r="O213" s="24" t="s">
        <v>1902</v>
      </c>
      <c r="P213" s="24">
        <v>262</v>
      </c>
      <c r="Q213" s="24" t="s">
        <v>1704</v>
      </c>
      <c r="R213" s="42"/>
      <c r="S213" s="42"/>
      <c r="T213" s="42"/>
      <c r="U213" s="42"/>
      <c r="V213" s="42"/>
      <c r="W213" s="42"/>
      <c r="X213" s="42"/>
      <c r="Y213" s="42"/>
      <c r="Z213" s="24"/>
      <c r="AA213" s="42"/>
      <c r="AB213" s="42"/>
      <c r="AC213" s="42"/>
      <c r="AD213" s="24">
        <v>0</v>
      </c>
      <c r="AE213" s="42"/>
      <c r="AF213" s="42"/>
      <c r="AG213" s="42"/>
      <c r="AH213" s="42"/>
      <c r="AI213" s="42"/>
      <c r="AJ213" s="42"/>
      <c r="AK213" s="42"/>
      <c r="AL213" s="42"/>
      <c r="AM213" s="24"/>
      <c r="AN213" s="24"/>
      <c r="AO213" s="42"/>
      <c r="AP213" s="42"/>
      <c r="AQ213" s="42"/>
      <c r="AR213" s="42"/>
      <c r="AS213" s="24"/>
      <c r="AT213" s="42"/>
      <c r="AU213" s="42"/>
      <c r="AV213" s="42"/>
      <c r="AW213" s="2" t="s">
        <v>262</v>
      </c>
      <c r="AX213" s="2" t="s">
        <v>826</v>
      </c>
      <c r="AY213" s="24"/>
      <c r="AZ213" s="24"/>
      <c r="BA213" s="24"/>
      <c r="BB213" s="24"/>
      <c r="BC213" s="24"/>
      <c r="BD213" s="24"/>
      <c r="BE213" s="27"/>
      <c r="BF213" s="3" t="s">
        <v>1505</v>
      </c>
      <c r="BG213" s="44"/>
    </row>
    <row r="214" spans="1:59" x14ac:dyDescent="0.25">
      <c r="A214" s="9" t="s">
        <v>371</v>
      </c>
      <c r="B214" s="1">
        <v>19405156</v>
      </c>
      <c r="C214" s="37">
        <v>238391</v>
      </c>
      <c r="D214" s="1" t="s">
        <v>488</v>
      </c>
      <c r="E214" s="1" t="s">
        <v>545</v>
      </c>
      <c r="F214" s="1" t="s">
        <v>1215</v>
      </c>
      <c r="G214" s="1" t="s">
        <v>1215</v>
      </c>
      <c r="H214" s="1">
        <v>517505</v>
      </c>
      <c r="I214" s="1">
        <v>239552</v>
      </c>
      <c r="J214" s="25">
        <v>35.5</v>
      </c>
      <c r="K214" s="26">
        <v>0.81599999999999995</v>
      </c>
      <c r="L214" s="2" t="s">
        <v>1216</v>
      </c>
      <c r="M214" s="2" t="s">
        <v>28</v>
      </c>
      <c r="N214" s="2" t="s">
        <v>1217</v>
      </c>
      <c r="O214" s="24" t="s">
        <v>1903</v>
      </c>
      <c r="P214" s="24">
        <v>40</v>
      </c>
      <c r="Q214" s="24" t="s">
        <v>1705</v>
      </c>
      <c r="R214" s="42"/>
      <c r="S214" s="42"/>
      <c r="T214" s="42"/>
      <c r="U214" s="42"/>
      <c r="V214" s="42"/>
      <c r="W214" s="42"/>
      <c r="X214" s="42"/>
      <c r="Y214" s="42"/>
      <c r="Z214" s="24">
        <v>1</v>
      </c>
      <c r="AA214" s="42"/>
      <c r="AB214" s="42"/>
      <c r="AC214" s="42"/>
      <c r="AD214" s="24">
        <v>1</v>
      </c>
      <c r="AE214" s="42"/>
      <c r="AF214" s="42"/>
      <c r="AG214" s="42"/>
      <c r="AH214" s="42"/>
      <c r="AI214" s="42"/>
      <c r="AJ214" s="42"/>
      <c r="AK214" s="42"/>
      <c r="AL214" s="42"/>
      <c r="AM214" s="24">
        <v>1</v>
      </c>
      <c r="AN214" s="24">
        <v>1</v>
      </c>
      <c r="AO214" s="42"/>
      <c r="AP214" s="42">
        <v>1</v>
      </c>
      <c r="AQ214" s="42"/>
      <c r="AR214" s="42"/>
      <c r="AS214" s="24">
        <v>1</v>
      </c>
      <c r="AT214" s="42"/>
      <c r="AU214" s="42"/>
      <c r="AV214" s="42"/>
      <c r="AW214" s="2"/>
      <c r="AX214" s="2"/>
      <c r="AY214" s="24"/>
      <c r="AZ214" s="24"/>
      <c r="BA214" s="24"/>
      <c r="BB214" s="24">
        <v>4</v>
      </c>
      <c r="BC214" s="24">
        <v>306</v>
      </c>
      <c r="BD214" s="24">
        <v>7</v>
      </c>
      <c r="BE214" s="27">
        <v>2</v>
      </c>
      <c r="BF214" s="3" t="s">
        <v>1218</v>
      </c>
      <c r="BG214" s="44" t="s">
        <v>2008</v>
      </c>
    </row>
    <row r="215" spans="1:59" x14ac:dyDescent="0.25">
      <c r="A215" s="9" t="s">
        <v>372</v>
      </c>
      <c r="B215" s="1">
        <v>12374397</v>
      </c>
      <c r="C215" s="37">
        <v>26338</v>
      </c>
      <c r="D215" s="1" t="s">
        <v>481</v>
      </c>
      <c r="E215" s="1" t="s">
        <v>631</v>
      </c>
      <c r="F215" s="1" t="s">
        <v>1219</v>
      </c>
      <c r="G215" s="1" t="s">
        <v>1219</v>
      </c>
      <c r="H215" s="1">
        <v>26997</v>
      </c>
      <c r="I215" s="1">
        <v>9510</v>
      </c>
      <c r="J215" s="25">
        <v>43.7</v>
      </c>
      <c r="K215" s="26">
        <v>0.53600000000000003</v>
      </c>
      <c r="L215" s="2" t="s">
        <v>1220</v>
      </c>
      <c r="M215" s="2" t="s">
        <v>122</v>
      </c>
      <c r="N215" s="2" t="s">
        <v>122</v>
      </c>
      <c r="O215" s="24" t="s">
        <v>1221</v>
      </c>
      <c r="P215" s="24">
        <v>250</v>
      </c>
      <c r="Q215" s="24" t="s">
        <v>1707</v>
      </c>
      <c r="R215" s="42"/>
      <c r="S215" s="42"/>
      <c r="T215" s="42"/>
      <c r="U215" s="42"/>
      <c r="V215" s="42">
        <v>1</v>
      </c>
      <c r="W215" s="42"/>
      <c r="X215" s="42"/>
      <c r="Y215" s="42"/>
      <c r="Z215" s="24">
        <v>1</v>
      </c>
      <c r="AA215" s="42">
        <v>1</v>
      </c>
      <c r="AB215" s="42"/>
      <c r="AC215" s="42"/>
      <c r="AD215" s="24">
        <v>1</v>
      </c>
      <c r="AE215" s="42"/>
      <c r="AF215" s="42"/>
      <c r="AG215" s="42"/>
      <c r="AH215" s="42"/>
      <c r="AI215" s="42"/>
      <c r="AJ215" s="42"/>
      <c r="AK215" s="42"/>
      <c r="AL215" s="42"/>
      <c r="AM215" s="24">
        <v>1</v>
      </c>
      <c r="AN215" s="24">
        <v>1</v>
      </c>
      <c r="AO215" s="42"/>
      <c r="AP215" s="42"/>
      <c r="AQ215" s="42"/>
      <c r="AR215" s="42"/>
      <c r="AS215" s="24"/>
      <c r="AT215" s="42"/>
      <c r="AU215" s="42"/>
      <c r="AV215" s="42"/>
      <c r="AW215" s="2"/>
      <c r="AX215" s="2"/>
      <c r="AY215" s="24"/>
      <c r="AZ215" s="24"/>
      <c r="BA215" s="24"/>
      <c r="BB215" s="24"/>
      <c r="BC215" s="24"/>
      <c r="BD215" s="24"/>
      <c r="BE215" s="27"/>
      <c r="BF215" s="3" t="s">
        <v>1222</v>
      </c>
      <c r="BG215" s="44" t="s">
        <v>1986</v>
      </c>
    </row>
    <row r="216" spans="1:59" x14ac:dyDescent="0.25">
      <c r="A216" s="9" t="s">
        <v>373</v>
      </c>
      <c r="B216" s="1">
        <v>146745098</v>
      </c>
      <c r="C216" s="37">
        <v>17098246</v>
      </c>
      <c r="D216" s="1" t="s">
        <v>488</v>
      </c>
      <c r="E216" s="1" t="s">
        <v>545</v>
      </c>
      <c r="F216" s="1" t="s">
        <v>1223</v>
      </c>
      <c r="G216" s="1" t="s">
        <v>1223</v>
      </c>
      <c r="H216" s="1">
        <v>4168884</v>
      </c>
      <c r="I216" s="1">
        <v>1657290</v>
      </c>
      <c r="J216" s="25">
        <v>37.700000000000003</v>
      </c>
      <c r="K216" s="26">
        <v>0.82399999999999995</v>
      </c>
      <c r="L216" s="2" t="s">
        <v>1224</v>
      </c>
      <c r="M216" s="2" t="s">
        <v>18</v>
      </c>
      <c r="N216" s="2" t="s">
        <v>1225</v>
      </c>
      <c r="O216" s="24" t="s">
        <v>1226</v>
      </c>
      <c r="P216" s="24">
        <v>7</v>
      </c>
      <c r="Q216" s="24" t="s">
        <v>1706</v>
      </c>
      <c r="R216" s="42">
        <v>1</v>
      </c>
      <c r="S216" s="42"/>
      <c r="T216" s="42">
        <v>1</v>
      </c>
      <c r="U216" s="42"/>
      <c r="V216" s="42"/>
      <c r="W216" s="42"/>
      <c r="X216" s="42">
        <v>1</v>
      </c>
      <c r="Y216" s="42"/>
      <c r="Z216" s="24">
        <v>1</v>
      </c>
      <c r="AA216" s="42"/>
      <c r="AB216" s="42"/>
      <c r="AC216" s="42">
        <v>1</v>
      </c>
      <c r="AD216" s="24">
        <v>1</v>
      </c>
      <c r="AE216" s="42">
        <v>1</v>
      </c>
      <c r="AF216" s="42"/>
      <c r="AG216" s="42"/>
      <c r="AH216" s="42"/>
      <c r="AI216" s="42"/>
      <c r="AJ216" s="42"/>
      <c r="AK216" s="42"/>
      <c r="AL216" s="42"/>
      <c r="AM216" s="24">
        <v>1</v>
      </c>
      <c r="AN216" s="24">
        <v>1</v>
      </c>
      <c r="AO216" s="42"/>
      <c r="AP216" s="42"/>
      <c r="AQ216" s="42"/>
      <c r="AR216" s="42"/>
      <c r="AS216" s="24"/>
      <c r="AT216" s="42"/>
      <c r="AU216" s="42"/>
      <c r="AV216" s="42"/>
      <c r="AW216" s="2"/>
      <c r="AX216" s="2"/>
      <c r="AY216" s="24"/>
      <c r="AZ216" s="24"/>
      <c r="BA216" s="24">
        <v>1</v>
      </c>
      <c r="BB216" s="24">
        <v>27</v>
      </c>
      <c r="BC216" s="24">
        <v>428</v>
      </c>
      <c r="BD216" s="24">
        <v>26</v>
      </c>
      <c r="BE216" s="27">
        <v>10</v>
      </c>
      <c r="BF216" s="3" t="s">
        <v>1227</v>
      </c>
      <c r="BG216" s="44" t="s">
        <v>1988</v>
      </c>
    </row>
    <row r="217" spans="1:59" x14ac:dyDescent="0.25">
      <c r="A217" s="9" t="s">
        <v>374</v>
      </c>
      <c r="B217" s="1">
        <v>582463</v>
      </c>
      <c r="C217" s="37">
        <v>266000</v>
      </c>
      <c r="D217" s="1" t="s">
        <v>481</v>
      </c>
      <c r="E217" s="1" t="s">
        <v>482</v>
      </c>
      <c r="F217" s="1" t="s">
        <v>1228</v>
      </c>
      <c r="G217" s="1" t="s">
        <v>1228</v>
      </c>
      <c r="J217" s="25"/>
      <c r="K217" s="26"/>
      <c r="L217" s="2"/>
      <c r="M217" s="2" t="s">
        <v>195</v>
      </c>
      <c r="N217" s="2" t="s">
        <v>1229</v>
      </c>
      <c r="O217" s="24" t="s">
        <v>1904</v>
      </c>
      <c r="P217" s="24">
        <v>212</v>
      </c>
      <c r="Q217" s="24"/>
      <c r="R217" s="42"/>
      <c r="S217" s="42"/>
      <c r="T217" s="42"/>
      <c r="U217" s="42"/>
      <c r="V217" s="42"/>
      <c r="W217" s="42"/>
      <c r="X217" s="42"/>
      <c r="Y217" s="42"/>
      <c r="Z217" s="24"/>
      <c r="AA217" s="42"/>
      <c r="AB217" s="42"/>
      <c r="AC217" s="42"/>
      <c r="AD217" s="24">
        <v>0</v>
      </c>
      <c r="AE217" s="42"/>
      <c r="AF217" s="42"/>
      <c r="AG217" s="42"/>
      <c r="AH217" s="42"/>
      <c r="AI217" s="42"/>
      <c r="AJ217" s="42"/>
      <c r="AK217" s="42"/>
      <c r="AL217" s="42"/>
      <c r="AM217" s="24"/>
      <c r="AN217" s="24"/>
      <c r="AO217" s="42"/>
      <c r="AP217" s="42"/>
      <c r="AQ217" s="42"/>
      <c r="AR217" s="42"/>
      <c r="AS217" s="24"/>
      <c r="AT217" s="42"/>
      <c r="AU217" s="42"/>
      <c r="AV217" s="42"/>
      <c r="AW217" s="2" t="s">
        <v>331</v>
      </c>
      <c r="AX217" s="2" t="s">
        <v>988</v>
      </c>
      <c r="AY217" s="24"/>
      <c r="AZ217" s="24"/>
      <c r="BA217" s="24"/>
      <c r="BB217" s="24"/>
      <c r="BC217" s="24"/>
      <c r="BD217" s="24"/>
      <c r="BE217" s="27"/>
      <c r="BF217" s="3" t="s">
        <v>1230</v>
      </c>
      <c r="BG217" s="44"/>
    </row>
    <row r="218" spans="1:59" x14ac:dyDescent="0.25">
      <c r="A218" s="9" t="s">
        <v>1467</v>
      </c>
      <c r="B218" s="1">
        <v>1991</v>
      </c>
      <c r="C218" s="37">
        <v>13</v>
      </c>
      <c r="D218" s="1" t="s">
        <v>520</v>
      </c>
      <c r="E218" s="1" t="s">
        <v>521</v>
      </c>
      <c r="F218" s="1" t="s">
        <v>1489</v>
      </c>
      <c r="J218" s="25"/>
      <c r="K218" s="26"/>
      <c r="L218" s="2"/>
      <c r="M218" s="2"/>
      <c r="N218" s="2"/>
      <c r="O218" s="24"/>
      <c r="P218" s="24"/>
      <c r="Q218" s="24"/>
      <c r="R218" s="42"/>
      <c r="S218" s="42"/>
      <c r="T218" s="42"/>
      <c r="U218" s="42"/>
      <c r="V218" s="42"/>
      <c r="W218" s="42"/>
      <c r="X218" s="42"/>
      <c r="Y218" s="42"/>
      <c r="Z218" s="24"/>
      <c r="AA218" s="42"/>
      <c r="AB218" s="42"/>
      <c r="AC218" s="42"/>
      <c r="AD218" s="24">
        <v>0</v>
      </c>
      <c r="AE218" s="42"/>
      <c r="AF218" s="42"/>
      <c r="AG218" s="42"/>
      <c r="AH218" s="42"/>
      <c r="AI218" s="42"/>
      <c r="AJ218" s="42"/>
      <c r="AK218" s="42"/>
      <c r="AL218" s="42"/>
      <c r="AM218" s="24"/>
      <c r="AN218" s="24"/>
      <c r="AO218" s="42"/>
      <c r="AP218" s="42"/>
      <c r="AQ218" s="42"/>
      <c r="AR218" s="42"/>
      <c r="AS218" s="24"/>
      <c r="AT218" s="42"/>
      <c r="AU218" s="42"/>
      <c r="AV218" s="42"/>
      <c r="AW218" s="2" t="s">
        <v>439</v>
      </c>
      <c r="AX218" s="2" t="s">
        <v>716</v>
      </c>
      <c r="AY218" s="24"/>
      <c r="AZ218" s="24"/>
      <c r="BA218" s="24"/>
      <c r="BB218" s="24"/>
      <c r="BC218" s="24"/>
      <c r="BD218" s="24"/>
      <c r="BE218" s="27"/>
      <c r="BF218" s="3" t="s">
        <v>1506</v>
      </c>
      <c r="BG218" s="44"/>
    </row>
    <row r="219" spans="1:59" x14ac:dyDescent="0.25">
      <c r="A219" s="9" t="s">
        <v>375</v>
      </c>
      <c r="B219" s="1">
        <v>200874</v>
      </c>
      <c r="C219" s="37">
        <v>2831</v>
      </c>
      <c r="D219" s="1" t="s">
        <v>552</v>
      </c>
      <c r="E219" s="1" t="s">
        <v>878</v>
      </c>
      <c r="F219" s="1" t="s">
        <v>1231</v>
      </c>
      <c r="G219" s="1" t="s">
        <v>1231</v>
      </c>
      <c r="H219" s="1">
        <v>1188</v>
      </c>
      <c r="I219" s="1">
        <v>862</v>
      </c>
      <c r="J219" s="25"/>
      <c r="K219" s="26">
        <v>0.70699999999999996</v>
      </c>
      <c r="L219" s="2"/>
      <c r="M219" s="2" t="s">
        <v>375</v>
      </c>
      <c r="N219" s="2"/>
      <c r="O219" s="24" t="s">
        <v>1906</v>
      </c>
      <c r="P219" s="24">
        <v>685</v>
      </c>
      <c r="Q219" s="24" t="s">
        <v>1759</v>
      </c>
      <c r="R219" s="42"/>
      <c r="S219" s="42"/>
      <c r="T219" s="42"/>
      <c r="U219" s="42"/>
      <c r="V219" s="42"/>
      <c r="W219" s="42"/>
      <c r="X219" s="42"/>
      <c r="Y219" s="42"/>
      <c r="Z219" s="24">
        <v>1</v>
      </c>
      <c r="AA219" s="42">
        <v>1</v>
      </c>
      <c r="AB219" s="42"/>
      <c r="AC219" s="42"/>
      <c r="AD219" s="24">
        <v>1</v>
      </c>
      <c r="AE219" s="42"/>
      <c r="AF219" s="42"/>
      <c r="AG219" s="42"/>
      <c r="AH219" s="42"/>
      <c r="AI219" s="42"/>
      <c r="AJ219" s="42"/>
      <c r="AK219" s="42"/>
      <c r="AL219" s="42"/>
      <c r="AM219" s="24">
        <v>1</v>
      </c>
      <c r="AN219" s="24">
        <v>1</v>
      </c>
      <c r="AO219" s="42"/>
      <c r="AP219" s="42"/>
      <c r="AQ219" s="42"/>
      <c r="AR219" s="42"/>
      <c r="AS219" s="24"/>
      <c r="AT219" s="42"/>
      <c r="AU219" s="42"/>
      <c r="AV219" s="42"/>
      <c r="AW219" s="2"/>
      <c r="AX219" s="2"/>
      <c r="AY219" s="24">
        <v>1</v>
      </c>
      <c r="AZ219" s="24">
        <v>1</v>
      </c>
      <c r="BA219" s="24"/>
      <c r="BB219" s="24"/>
      <c r="BC219" s="24"/>
      <c r="BD219" s="24"/>
      <c r="BE219" s="27">
        <v>1</v>
      </c>
      <c r="BF219" s="3" t="s">
        <v>1232</v>
      </c>
      <c r="BG219" s="44"/>
    </row>
    <row r="220" spans="1:59" x14ac:dyDescent="0.25">
      <c r="A220" s="9" t="s">
        <v>376</v>
      </c>
      <c r="B220" s="1">
        <v>56700</v>
      </c>
      <c r="C220" s="37">
        <v>199</v>
      </c>
      <c r="D220" s="1" t="s">
        <v>552</v>
      </c>
      <c r="E220" s="1" t="s">
        <v>878</v>
      </c>
      <c r="F220" s="1" t="s">
        <v>1233</v>
      </c>
      <c r="G220" s="1" t="s">
        <v>1233</v>
      </c>
      <c r="J220" s="25"/>
      <c r="K220" s="26"/>
      <c r="L220" s="2"/>
      <c r="M220" s="2" t="s">
        <v>1234</v>
      </c>
      <c r="N220" s="2"/>
      <c r="O220" s="24" t="s">
        <v>1905</v>
      </c>
      <c r="P220" s="24">
        <v>1</v>
      </c>
      <c r="Q220" s="24" t="s">
        <v>1528</v>
      </c>
      <c r="R220" s="42"/>
      <c r="S220" s="42"/>
      <c r="T220" s="42"/>
      <c r="U220" s="42"/>
      <c r="V220" s="42"/>
      <c r="W220" s="42"/>
      <c r="X220" s="42"/>
      <c r="Y220" s="42"/>
      <c r="Z220" s="24">
        <v>1</v>
      </c>
      <c r="AA220" s="42"/>
      <c r="AB220" s="42"/>
      <c r="AC220" s="42"/>
      <c r="AD220" s="24">
        <v>1</v>
      </c>
      <c r="AE220" s="42"/>
      <c r="AF220" s="42"/>
      <c r="AG220" s="42"/>
      <c r="AH220" s="42"/>
      <c r="AI220" s="42"/>
      <c r="AJ220" s="42"/>
      <c r="AK220" s="42"/>
      <c r="AL220" s="42"/>
      <c r="AM220" s="24"/>
      <c r="AN220" s="24"/>
      <c r="AO220" s="42"/>
      <c r="AP220" s="42"/>
      <c r="AQ220" s="42"/>
      <c r="AR220" s="42"/>
      <c r="AS220" s="24"/>
      <c r="AT220" s="42"/>
      <c r="AU220" s="42"/>
      <c r="AV220" s="42"/>
      <c r="AW220" s="2" t="s">
        <v>256</v>
      </c>
      <c r="AX220" s="2" t="s">
        <v>885</v>
      </c>
      <c r="AY220" s="24">
        <v>1</v>
      </c>
      <c r="AZ220" s="24">
        <v>1</v>
      </c>
      <c r="BA220" s="24"/>
      <c r="BB220" s="24"/>
      <c r="BC220" s="24"/>
      <c r="BD220" s="24"/>
      <c r="BE220" s="27"/>
      <c r="BF220" s="3" t="s">
        <v>1235</v>
      </c>
      <c r="BG220" s="44"/>
    </row>
    <row r="221" spans="1:59" x14ac:dyDescent="0.25">
      <c r="A221" s="9" t="s">
        <v>95</v>
      </c>
      <c r="B221" s="1">
        <v>33533</v>
      </c>
      <c r="C221" s="37">
        <v>61</v>
      </c>
      <c r="D221" s="1" t="s">
        <v>488</v>
      </c>
      <c r="E221" s="1" t="s">
        <v>489</v>
      </c>
      <c r="F221" s="1" t="s">
        <v>380</v>
      </c>
      <c r="G221" s="1" t="s">
        <v>1243</v>
      </c>
      <c r="H221" s="1">
        <v>2126</v>
      </c>
      <c r="I221" s="1">
        <v>1638</v>
      </c>
      <c r="J221" s="25"/>
      <c r="K221" s="26"/>
      <c r="L221" s="2"/>
      <c r="M221" s="2" t="s">
        <v>95</v>
      </c>
      <c r="N221" s="2"/>
      <c r="O221" s="24" t="s">
        <v>1910</v>
      </c>
      <c r="P221" s="24">
        <v>378</v>
      </c>
      <c r="Q221" s="24" t="s">
        <v>1720</v>
      </c>
      <c r="R221" s="42"/>
      <c r="S221" s="42"/>
      <c r="T221" s="42"/>
      <c r="U221" s="42"/>
      <c r="V221" s="42"/>
      <c r="W221" s="42"/>
      <c r="X221" s="42"/>
      <c r="Y221" s="42"/>
      <c r="Z221" s="24">
        <v>1</v>
      </c>
      <c r="AA221" s="42"/>
      <c r="AB221" s="42"/>
      <c r="AC221" s="42"/>
      <c r="AD221" s="24">
        <v>1</v>
      </c>
      <c r="AE221" s="42"/>
      <c r="AF221" s="42"/>
      <c r="AG221" s="42"/>
      <c r="AH221" s="42"/>
      <c r="AI221" s="42"/>
      <c r="AJ221" s="42"/>
      <c r="AK221" s="42"/>
      <c r="AL221" s="42"/>
      <c r="AM221" s="24"/>
      <c r="AN221" s="24">
        <v>1</v>
      </c>
      <c r="AO221" s="42"/>
      <c r="AP221" s="42"/>
      <c r="AQ221" s="42"/>
      <c r="AR221" s="42"/>
      <c r="AS221" s="24"/>
      <c r="AT221" s="42"/>
      <c r="AU221" s="42"/>
      <c r="AV221" s="42"/>
      <c r="AW221" s="2"/>
      <c r="AX221" s="2"/>
      <c r="AY221" s="24">
        <v>1</v>
      </c>
      <c r="AZ221" s="24">
        <v>1</v>
      </c>
      <c r="BA221" s="24"/>
      <c r="BB221" s="24"/>
      <c r="BC221" s="24"/>
      <c r="BD221" s="24">
        <v>1</v>
      </c>
      <c r="BE221" s="27"/>
      <c r="BF221" s="3" t="s">
        <v>1244</v>
      </c>
      <c r="BG221" s="44"/>
    </row>
    <row r="222" spans="1:59" x14ac:dyDescent="0.25">
      <c r="A222" s="9" t="s">
        <v>377</v>
      </c>
      <c r="B222" s="1">
        <v>5633</v>
      </c>
      <c r="C222" s="37">
        <v>410</v>
      </c>
      <c r="D222" s="1" t="s">
        <v>481</v>
      </c>
      <c r="E222" s="1" t="s">
        <v>588</v>
      </c>
      <c r="F222" s="1" t="s">
        <v>1236</v>
      </c>
      <c r="G222" s="1" t="s">
        <v>1236</v>
      </c>
      <c r="J222" s="25"/>
      <c r="K222" s="26"/>
      <c r="L222" s="2"/>
      <c r="M222" s="2" t="s">
        <v>1237</v>
      </c>
      <c r="N222" s="2"/>
      <c r="O222" s="24" t="s">
        <v>1911</v>
      </c>
      <c r="P222" s="24">
        <v>290</v>
      </c>
      <c r="Q222" s="24" t="s">
        <v>1715</v>
      </c>
      <c r="R222" s="42"/>
      <c r="S222" s="42"/>
      <c r="T222" s="42"/>
      <c r="U222" s="42"/>
      <c r="V222" s="42"/>
      <c r="W222" s="42"/>
      <c r="X222" s="42"/>
      <c r="Y222" s="42"/>
      <c r="Z222" s="24"/>
      <c r="AA222" s="42"/>
      <c r="AB222" s="42"/>
      <c r="AC222" s="42"/>
      <c r="AD222" s="24">
        <v>0</v>
      </c>
      <c r="AE222" s="42"/>
      <c r="AF222" s="42"/>
      <c r="AG222" s="42"/>
      <c r="AH222" s="42"/>
      <c r="AI222" s="42"/>
      <c r="AJ222" s="42"/>
      <c r="AK222" s="42"/>
      <c r="AL222" s="42"/>
      <c r="AM222" s="24"/>
      <c r="AN222" s="24"/>
      <c r="AO222" s="42"/>
      <c r="AP222" s="42"/>
      <c r="AQ222" s="42"/>
      <c r="AR222" s="42"/>
      <c r="AS222" s="24"/>
      <c r="AT222" s="42"/>
      <c r="AU222" s="42"/>
      <c r="AV222" s="42"/>
      <c r="AW222" s="2" t="s">
        <v>365</v>
      </c>
      <c r="AX222" s="2" t="s">
        <v>493</v>
      </c>
      <c r="AY222" s="24">
        <v>1</v>
      </c>
      <c r="AZ222" s="24">
        <v>1</v>
      </c>
      <c r="BA222" s="24"/>
      <c r="BB222" s="24"/>
      <c r="BC222" s="24"/>
      <c r="BD222" s="24"/>
      <c r="BE222" s="27"/>
      <c r="BF222" s="3" t="s">
        <v>1238</v>
      </c>
      <c r="BG222" s="44"/>
    </row>
    <row r="223" spans="1:59" x14ac:dyDescent="0.25">
      <c r="A223" s="9" t="s">
        <v>378</v>
      </c>
      <c r="B223" s="1">
        <v>178696</v>
      </c>
      <c r="C223" s="37">
        <v>539</v>
      </c>
      <c r="D223" s="1" t="s">
        <v>520</v>
      </c>
      <c r="E223" s="1" t="s">
        <v>521</v>
      </c>
      <c r="F223" s="1" t="s">
        <v>1239</v>
      </c>
      <c r="G223" s="1" t="s">
        <v>1239</v>
      </c>
      <c r="H223" s="1">
        <v>2659</v>
      </c>
      <c r="I223" s="1">
        <v>1922</v>
      </c>
      <c r="J223" s="25">
        <v>51.2</v>
      </c>
      <c r="K223" s="26">
        <v>0.745</v>
      </c>
      <c r="L223" s="2"/>
      <c r="M223" s="2" t="s">
        <v>168</v>
      </c>
      <c r="N223" s="2"/>
      <c r="O223" s="24" t="s">
        <v>1912</v>
      </c>
      <c r="P223" s="24">
        <v>1</v>
      </c>
      <c r="Q223" s="24" t="s">
        <v>1643</v>
      </c>
      <c r="R223" s="42"/>
      <c r="S223" s="42"/>
      <c r="T223" s="42"/>
      <c r="U223" s="42"/>
      <c r="V223" s="42"/>
      <c r="W223" s="42">
        <v>1</v>
      </c>
      <c r="X223" s="42"/>
      <c r="Y223" s="42"/>
      <c r="Z223" s="24">
        <v>1</v>
      </c>
      <c r="AA223" s="42">
        <v>1</v>
      </c>
      <c r="AB223" s="42"/>
      <c r="AC223" s="42"/>
      <c r="AD223" s="24">
        <v>1</v>
      </c>
      <c r="AE223" s="42"/>
      <c r="AF223" s="42"/>
      <c r="AG223" s="42"/>
      <c r="AH223" s="42"/>
      <c r="AI223" s="42"/>
      <c r="AJ223" s="42"/>
      <c r="AK223" s="42"/>
      <c r="AL223" s="42">
        <v>1</v>
      </c>
      <c r="AM223" s="24">
        <v>1</v>
      </c>
      <c r="AN223" s="24">
        <v>1</v>
      </c>
      <c r="AO223" s="42"/>
      <c r="AP223" s="42"/>
      <c r="AQ223" s="42"/>
      <c r="AR223" s="42"/>
      <c r="AS223" s="24"/>
      <c r="AT223" s="42"/>
      <c r="AU223" s="42"/>
      <c r="AV223" s="42"/>
      <c r="AW223" s="2"/>
      <c r="AX223" s="2"/>
      <c r="AY223" s="24">
        <v>1</v>
      </c>
      <c r="AZ223" s="24">
        <v>1</v>
      </c>
      <c r="BA223" s="24"/>
      <c r="BB223" s="24">
        <v>2</v>
      </c>
      <c r="BC223" s="24"/>
      <c r="BD223" s="24">
        <v>1</v>
      </c>
      <c r="BE223" s="27">
        <v>1</v>
      </c>
      <c r="BF223" s="3" t="s">
        <v>1240</v>
      </c>
      <c r="BG223" s="44" t="s">
        <v>1987</v>
      </c>
    </row>
    <row r="224" spans="1:59" x14ac:dyDescent="0.25">
      <c r="A224" s="9" t="s">
        <v>1466</v>
      </c>
      <c r="B224" s="1">
        <v>3193</v>
      </c>
      <c r="C224" s="37">
        <v>21</v>
      </c>
      <c r="D224" s="1" t="s">
        <v>520</v>
      </c>
      <c r="E224" s="1" t="s">
        <v>521</v>
      </c>
      <c r="F224" s="1" t="s">
        <v>550</v>
      </c>
      <c r="J224" s="25"/>
      <c r="K224" s="26"/>
      <c r="L224" s="2"/>
      <c r="M224" s="2"/>
      <c r="N224" s="2"/>
      <c r="O224" s="24"/>
      <c r="P224" s="24"/>
      <c r="Q224" s="24"/>
      <c r="R224" s="42"/>
      <c r="S224" s="42"/>
      <c r="T224" s="42"/>
      <c r="U224" s="42"/>
      <c r="V224" s="42"/>
      <c r="W224" s="42"/>
      <c r="X224" s="42"/>
      <c r="Y224" s="42"/>
      <c r="Z224" s="24"/>
      <c r="AA224" s="42"/>
      <c r="AB224" s="42"/>
      <c r="AC224" s="42"/>
      <c r="AD224" s="24">
        <v>0</v>
      </c>
      <c r="AE224" s="42"/>
      <c r="AF224" s="42"/>
      <c r="AG224" s="42"/>
      <c r="AH224" s="42"/>
      <c r="AI224" s="42"/>
      <c r="AJ224" s="42"/>
      <c r="AK224" s="42"/>
      <c r="AL224" s="42"/>
      <c r="AM224" s="24"/>
      <c r="AN224" s="24"/>
      <c r="AO224" s="42"/>
      <c r="AP224" s="42"/>
      <c r="AQ224" s="42"/>
      <c r="AR224" s="42"/>
      <c r="AS224" s="24"/>
      <c r="AT224" s="42"/>
      <c r="AU224" s="42"/>
      <c r="AV224" s="42"/>
      <c r="AW224" s="2" t="s">
        <v>439</v>
      </c>
      <c r="AX224" s="2" t="s">
        <v>716</v>
      </c>
      <c r="AY224" s="24"/>
      <c r="AZ224" s="24"/>
      <c r="BA224" s="24"/>
      <c r="BB224" s="24"/>
      <c r="BC224" s="24"/>
      <c r="BD224" s="24"/>
      <c r="BE224" s="27"/>
      <c r="BF224" s="3" t="s">
        <v>1507</v>
      </c>
      <c r="BG224" s="44"/>
    </row>
    <row r="225" spans="1:59" x14ac:dyDescent="0.25">
      <c r="A225" s="9" t="s">
        <v>1444</v>
      </c>
      <c r="B225" s="1">
        <v>9793</v>
      </c>
      <c r="C225" s="37">
        <v>21</v>
      </c>
      <c r="D225" s="1" t="s">
        <v>520</v>
      </c>
      <c r="E225" s="1" t="s">
        <v>521</v>
      </c>
      <c r="F225" s="1" t="s">
        <v>1516</v>
      </c>
      <c r="J225" s="25"/>
      <c r="K225" s="26"/>
      <c r="L225" s="2"/>
      <c r="M225" s="2"/>
      <c r="N225" s="2"/>
      <c r="O225" s="24" t="s">
        <v>1913</v>
      </c>
      <c r="P225" s="24"/>
      <c r="Q225" s="24"/>
      <c r="R225" s="42"/>
      <c r="S225" s="42"/>
      <c r="T225" s="42"/>
      <c r="U225" s="42"/>
      <c r="V225" s="42"/>
      <c r="W225" s="42"/>
      <c r="X225" s="42"/>
      <c r="Y225" s="42"/>
      <c r="Z225" s="24"/>
      <c r="AA225" s="42"/>
      <c r="AB225" s="42"/>
      <c r="AC225" s="42"/>
      <c r="AD225" s="24">
        <v>0</v>
      </c>
      <c r="AE225" s="42"/>
      <c r="AF225" s="42"/>
      <c r="AG225" s="42"/>
      <c r="AH225" s="42"/>
      <c r="AI225" s="42"/>
      <c r="AJ225" s="42"/>
      <c r="AK225" s="42"/>
      <c r="AL225" s="42"/>
      <c r="AM225" s="24"/>
      <c r="AN225" s="24"/>
      <c r="AO225" s="42"/>
      <c r="AP225" s="42"/>
      <c r="AQ225" s="42"/>
      <c r="AR225" s="42"/>
      <c r="AS225" s="24"/>
      <c r="AT225" s="42"/>
      <c r="AU225" s="42"/>
      <c r="AV225" s="42"/>
      <c r="AW225" s="2" t="s">
        <v>262</v>
      </c>
      <c r="AX225" s="2" t="s">
        <v>1170</v>
      </c>
      <c r="AY225" s="24"/>
      <c r="AZ225" s="24"/>
      <c r="BA225" s="24"/>
      <c r="BB225" s="24"/>
      <c r="BC225" s="24"/>
      <c r="BD225" s="24"/>
      <c r="BE225" s="27"/>
      <c r="BF225" s="3" t="s">
        <v>1508</v>
      </c>
      <c r="BG225" s="44"/>
    </row>
    <row r="226" spans="1:59" x14ac:dyDescent="0.25">
      <c r="A226" s="9" t="s">
        <v>379</v>
      </c>
      <c r="B226" s="1">
        <v>52823</v>
      </c>
      <c r="C226" s="37">
        <v>261</v>
      </c>
      <c r="D226" s="1" t="s">
        <v>520</v>
      </c>
      <c r="E226" s="1" t="s">
        <v>521</v>
      </c>
      <c r="F226" s="1" t="s">
        <v>1241</v>
      </c>
      <c r="G226" s="1" t="s">
        <v>1241</v>
      </c>
      <c r="H226" s="1">
        <v>1617</v>
      </c>
      <c r="I226" s="1">
        <v>980</v>
      </c>
      <c r="J226" s="25"/>
      <c r="K226" s="26">
        <v>0.77700000000000002</v>
      </c>
      <c r="L226" s="2"/>
      <c r="M226" s="2" t="s">
        <v>174</v>
      </c>
      <c r="N226" s="2"/>
      <c r="O226" s="24" t="s">
        <v>1914</v>
      </c>
      <c r="P226" s="24">
        <v>1</v>
      </c>
      <c r="Q226" s="24" t="s">
        <v>1634</v>
      </c>
      <c r="R226" s="42"/>
      <c r="S226" s="42"/>
      <c r="T226" s="42"/>
      <c r="U226" s="42"/>
      <c r="V226" s="42"/>
      <c r="W226" s="42">
        <v>1</v>
      </c>
      <c r="X226" s="42"/>
      <c r="Y226" s="42"/>
      <c r="Z226" s="24">
        <v>1</v>
      </c>
      <c r="AA226" s="42">
        <v>1</v>
      </c>
      <c r="AB226" s="42"/>
      <c r="AC226" s="42"/>
      <c r="AD226" s="24">
        <v>1</v>
      </c>
      <c r="AE226" s="42"/>
      <c r="AF226" s="42"/>
      <c r="AG226" s="42"/>
      <c r="AH226" s="42"/>
      <c r="AI226" s="42"/>
      <c r="AJ226" s="42"/>
      <c r="AK226" s="42"/>
      <c r="AL226" s="42">
        <v>1</v>
      </c>
      <c r="AM226" s="24">
        <v>1</v>
      </c>
      <c r="AN226" s="24">
        <v>1</v>
      </c>
      <c r="AO226" s="42"/>
      <c r="AP226" s="42"/>
      <c r="AQ226" s="42"/>
      <c r="AR226" s="42"/>
      <c r="AS226" s="24"/>
      <c r="AT226" s="42"/>
      <c r="AU226" s="42"/>
      <c r="AV226" s="42"/>
      <c r="AW226" s="2"/>
      <c r="AX226" s="2"/>
      <c r="AY226" s="24">
        <v>1</v>
      </c>
      <c r="AZ226" s="24">
        <v>1</v>
      </c>
      <c r="BA226" s="24"/>
      <c r="BB226" s="24"/>
      <c r="BC226" s="24"/>
      <c r="BD226" s="24">
        <v>1</v>
      </c>
      <c r="BE226" s="27">
        <v>1</v>
      </c>
      <c r="BF226" s="3" t="s">
        <v>1242</v>
      </c>
      <c r="BG226" s="44" t="s">
        <v>1987</v>
      </c>
    </row>
    <row r="227" spans="1:59" x14ac:dyDescent="0.25">
      <c r="A227" s="9" t="s">
        <v>1490</v>
      </c>
      <c r="B227" s="1">
        <v>35334</v>
      </c>
      <c r="C227" s="37">
        <v>34</v>
      </c>
      <c r="D227" s="1" t="s">
        <v>520</v>
      </c>
      <c r="E227" s="1" t="s">
        <v>521</v>
      </c>
      <c r="F227" s="1" t="s">
        <v>1485</v>
      </c>
      <c r="J227" s="25"/>
      <c r="K227" s="26"/>
      <c r="L227" s="2"/>
      <c r="M227" s="2"/>
      <c r="N227" s="2"/>
      <c r="O227" s="24" t="s">
        <v>1917</v>
      </c>
      <c r="P227" s="24"/>
      <c r="Q227" s="24"/>
      <c r="R227" s="42"/>
      <c r="S227" s="42"/>
      <c r="T227" s="42"/>
      <c r="U227" s="42"/>
      <c r="V227" s="42"/>
      <c r="W227" s="42"/>
      <c r="X227" s="42"/>
      <c r="Y227" s="42"/>
      <c r="Z227" s="24"/>
      <c r="AA227" s="42"/>
      <c r="AB227" s="42"/>
      <c r="AC227" s="42"/>
      <c r="AD227" s="24">
        <v>0</v>
      </c>
      <c r="AE227" s="42"/>
      <c r="AF227" s="42"/>
      <c r="AG227" s="42"/>
      <c r="AH227" s="42"/>
      <c r="AI227" s="42"/>
      <c r="AJ227" s="42"/>
      <c r="AK227" s="42"/>
      <c r="AL227" s="42"/>
      <c r="AM227" s="24"/>
      <c r="AN227" s="24"/>
      <c r="AO227" s="42"/>
      <c r="AP227" s="42"/>
      <c r="AQ227" s="42"/>
      <c r="AR227" s="42"/>
      <c r="AS227" s="24"/>
      <c r="AT227" s="42"/>
      <c r="AU227" s="42"/>
      <c r="AV227" s="42"/>
      <c r="AW227" s="2" t="s">
        <v>262</v>
      </c>
      <c r="AX227" s="2" t="s">
        <v>1170</v>
      </c>
      <c r="AY227" s="24"/>
      <c r="AZ227" s="24"/>
      <c r="BA227" s="24"/>
      <c r="BB227" s="24"/>
      <c r="BC227" s="24"/>
      <c r="BD227" s="24"/>
      <c r="BE227" s="27"/>
      <c r="BF227" s="3" t="s">
        <v>1509</v>
      </c>
      <c r="BG227" s="44"/>
    </row>
    <row r="228" spans="1:59" x14ac:dyDescent="0.25">
      <c r="A228" s="9" t="s">
        <v>1491</v>
      </c>
      <c r="B228" s="1">
        <v>40614</v>
      </c>
      <c r="C228" s="37">
        <v>53</v>
      </c>
      <c r="D228" s="1" t="s">
        <v>520</v>
      </c>
      <c r="E228" s="1" t="s">
        <v>521</v>
      </c>
      <c r="F228" s="1" t="s">
        <v>1480</v>
      </c>
      <c r="J228" s="25"/>
      <c r="K228" s="26"/>
      <c r="L228" s="2"/>
      <c r="M228" s="2"/>
      <c r="N228" s="2"/>
      <c r="O228" s="24" t="s">
        <v>1915</v>
      </c>
      <c r="P228" s="24"/>
      <c r="Q228" s="24"/>
      <c r="R228" s="42"/>
      <c r="S228" s="42"/>
      <c r="T228" s="42"/>
      <c r="U228" s="42"/>
      <c r="V228" s="42"/>
      <c r="W228" s="42"/>
      <c r="X228" s="42"/>
      <c r="Y228" s="42"/>
      <c r="Z228" s="24"/>
      <c r="AA228" s="42"/>
      <c r="AB228" s="42"/>
      <c r="AC228" s="42"/>
      <c r="AD228" s="24">
        <v>0</v>
      </c>
      <c r="AE228" s="42"/>
      <c r="AF228" s="42"/>
      <c r="AG228" s="42"/>
      <c r="AH228" s="42"/>
      <c r="AI228" s="42"/>
      <c r="AJ228" s="42"/>
      <c r="AK228" s="42"/>
      <c r="AL228" s="42"/>
      <c r="AM228" s="24"/>
      <c r="AN228" s="24"/>
      <c r="AO228" s="42"/>
      <c r="AP228" s="42"/>
      <c r="AQ228" s="42"/>
      <c r="AR228" s="42"/>
      <c r="AS228" s="24"/>
      <c r="AT228" s="42"/>
      <c r="AU228" s="42"/>
      <c r="AV228" s="42"/>
      <c r="AW228" s="2" t="s">
        <v>439</v>
      </c>
      <c r="AX228" s="2" t="s">
        <v>716</v>
      </c>
      <c r="AY228" s="24"/>
      <c r="AZ228" s="24"/>
      <c r="BA228" s="24"/>
      <c r="BB228" s="24"/>
      <c r="BC228" s="24"/>
      <c r="BD228" s="24"/>
      <c r="BE228" s="27"/>
      <c r="BF228" s="3" t="s">
        <v>1510</v>
      </c>
      <c r="BG228" s="44"/>
    </row>
    <row r="229" spans="1:59" x14ac:dyDescent="0.25">
      <c r="A229" s="9" t="s">
        <v>381</v>
      </c>
      <c r="B229" s="1">
        <v>6008</v>
      </c>
      <c r="C229" s="37">
        <v>242</v>
      </c>
      <c r="D229" s="1" t="s">
        <v>520</v>
      </c>
      <c r="E229" s="1" t="s">
        <v>653</v>
      </c>
      <c r="F229" s="1" t="s">
        <v>1245</v>
      </c>
      <c r="J229" s="25"/>
      <c r="K229" s="26"/>
      <c r="L229" s="2"/>
      <c r="M229" s="2" t="s">
        <v>1246</v>
      </c>
      <c r="N229" s="2"/>
      <c r="O229" s="24" t="s">
        <v>1907</v>
      </c>
      <c r="P229" s="24">
        <v>508</v>
      </c>
      <c r="Q229" s="24" t="s">
        <v>1695</v>
      </c>
      <c r="R229" s="42"/>
      <c r="S229" s="42"/>
      <c r="T229" s="42"/>
      <c r="U229" s="42"/>
      <c r="V229" s="42"/>
      <c r="W229" s="42"/>
      <c r="X229" s="42"/>
      <c r="Y229" s="42"/>
      <c r="Z229" s="24"/>
      <c r="AA229" s="42"/>
      <c r="AB229" s="42"/>
      <c r="AC229" s="42"/>
      <c r="AD229" s="24">
        <v>0</v>
      </c>
      <c r="AE229" s="42"/>
      <c r="AF229" s="42"/>
      <c r="AG229" s="42"/>
      <c r="AH229" s="42"/>
      <c r="AI229" s="42"/>
      <c r="AJ229" s="42"/>
      <c r="AK229" s="42"/>
      <c r="AL229" s="42"/>
      <c r="AM229" s="24"/>
      <c r="AN229" s="24"/>
      <c r="AO229" s="42"/>
      <c r="AP229" s="42"/>
      <c r="AQ229" s="42"/>
      <c r="AR229" s="42"/>
      <c r="AS229" s="24"/>
      <c r="AT229" s="42"/>
      <c r="AU229" s="42"/>
      <c r="AV229" s="42"/>
      <c r="AW229" s="2" t="s">
        <v>262</v>
      </c>
      <c r="AX229" s="2" t="s">
        <v>826</v>
      </c>
      <c r="AY229" s="24">
        <v>1</v>
      </c>
      <c r="AZ229" s="24">
        <v>1</v>
      </c>
      <c r="BA229" s="24"/>
      <c r="BB229" s="24"/>
      <c r="BC229" s="24"/>
      <c r="BD229" s="24"/>
      <c r="BE229" s="27"/>
      <c r="BF229" s="3" t="s">
        <v>1247</v>
      </c>
      <c r="BG229" s="44"/>
    </row>
    <row r="230" spans="1:59" x14ac:dyDescent="0.25">
      <c r="A230" s="9" t="s">
        <v>382</v>
      </c>
      <c r="B230" s="1">
        <v>201784</v>
      </c>
      <c r="C230" s="37">
        <v>1001</v>
      </c>
      <c r="D230" s="1" t="s">
        <v>481</v>
      </c>
      <c r="E230" s="1" t="s">
        <v>588</v>
      </c>
      <c r="F230" s="1" t="s">
        <v>1248</v>
      </c>
      <c r="G230" s="1" t="s">
        <v>1249</v>
      </c>
      <c r="H230" s="1">
        <v>726</v>
      </c>
      <c r="I230" s="1">
        <v>423</v>
      </c>
      <c r="J230" s="25">
        <v>50.8</v>
      </c>
      <c r="K230" s="26">
        <v>0.60899999999999999</v>
      </c>
      <c r="L230" s="2"/>
      <c r="M230" s="2" t="s">
        <v>1250</v>
      </c>
      <c r="N230" s="2"/>
      <c r="O230" s="24" t="s">
        <v>1919</v>
      </c>
      <c r="P230" s="24">
        <v>239</v>
      </c>
      <c r="Q230" s="24" t="s">
        <v>1725</v>
      </c>
      <c r="R230" s="42"/>
      <c r="S230" s="42"/>
      <c r="T230" s="42"/>
      <c r="U230" s="42"/>
      <c r="V230" s="42"/>
      <c r="W230" s="42"/>
      <c r="X230" s="42"/>
      <c r="Y230" s="42"/>
      <c r="Z230" s="24">
        <v>1</v>
      </c>
      <c r="AA230" s="42"/>
      <c r="AB230" s="42"/>
      <c r="AC230" s="42"/>
      <c r="AD230" s="24">
        <v>1</v>
      </c>
      <c r="AE230" s="42"/>
      <c r="AF230" s="42"/>
      <c r="AG230" s="42"/>
      <c r="AH230" s="42"/>
      <c r="AI230" s="42"/>
      <c r="AJ230" s="42"/>
      <c r="AK230" s="42"/>
      <c r="AL230" s="42"/>
      <c r="AM230" s="24"/>
      <c r="AN230" s="24">
        <v>1</v>
      </c>
      <c r="AO230" s="42"/>
      <c r="AP230" s="42"/>
      <c r="AQ230" s="42"/>
      <c r="AR230" s="42"/>
      <c r="AS230" s="24"/>
      <c r="AT230" s="42"/>
      <c r="AU230" s="42"/>
      <c r="AV230" s="42"/>
      <c r="AW230" s="2"/>
      <c r="AX230" s="2"/>
      <c r="AY230" s="24">
        <v>1</v>
      </c>
      <c r="AZ230" s="24">
        <v>1</v>
      </c>
      <c r="BA230" s="24"/>
      <c r="BB230" s="24"/>
      <c r="BC230" s="24"/>
      <c r="BD230" s="24"/>
      <c r="BE230" s="27"/>
      <c r="BF230" s="3" t="s">
        <v>1251</v>
      </c>
      <c r="BG230" s="44"/>
    </row>
    <row r="231" spans="1:59" x14ac:dyDescent="0.25">
      <c r="A231" s="9" t="s">
        <v>383</v>
      </c>
      <c r="B231" s="1">
        <v>110608</v>
      </c>
      <c r="C231" s="37">
        <v>388</v>
      </c>
      <c r="D231" s="1" t="s">
        <v>520</v>
      </c>
      <c r="E231" s="1" t="s">
        <v>521</v>
      </c>
      <c r="F231" s="1" t="s">
        <v>1252</v>
      </c>
      <c r="G231" s="1" t="s">
        <v>1252</v>
      </c>
      <c r="H231" s="1">
        <v>1322</v>
      </c>
      <c r="I231" s="1">
        <v>811</v>
      </c>
      <c r="J231" s="25"/>
      <c r="K231" s="26">
        <v>0.72799999999999998</v>
      </c>
      <c r="L231" s="2"/>
      <c r="M231" s="2" t="s">
        <v>1253</v>
      </c>
      <c r="N231" s="2"/>
      <c r="O231" s="24" t="s">
        <v>1920</v>
      </c>
      <c r="P231" s="24">
        <v>1</v>
      </c>
      <c r="Q231" s="24" t="s">
        <v>1752</v>
      </c>
      <c r="R231" s="42"/>
      <c r="S231" s="42"/>
      <c r="T231" s="42"/>
      <c r="U231" s="42"/>
      <c r="V231" s="42"/>
      <c r="W231" s="42">
        <v>1</v>
      </c>
      <c r="X231" s="42"/>
      <c r="Y231" s="42"/>
      <c r="Z231" s="24">
        <v>1</v>
      </c>
      <c r="AA231" s="42">
        <v>1</v>
      </c>
      <c r="AB231" s="42"/>
      <c r="AC231" s="42"/>
      <c r="AD231" s="24">
        <v>1</v>
      </c>
      <c r="AE231" s="42"/>
      <c r="AF231" s="42"/>
      <c r="AG231" s="42"/>
      <c r="AH231" s="42"/>
      <c r="AI231" s="42"/>
      <c r="AJ231" s="42"/>
      <c r="AK231" s="42"/>
      <c r="AL231" s="42">
        <v>1</v>
      </c>
      <c r="AM231" s="24">
        <v>1</v>
      </c>
      <c r="AN231" s="24">
        <v>1</v>
      </c>
      <c r="AO231" s="42"/>
      <c r="AP231" s="42"/>
      <c r="AQ231" s="42"/>
      <c r="AR231" s="42"/>
      <c r="AS231" s="24"/>
      <c r="AT231" s="42"/>
      <c r="AU231" s="42"/>
      <c r="AV231" s="42"/>
      <c r="AW231" s="2"/>
      <c r="AX231" s="2"/>
      <c r="AY231" s="24">
        <v>1</v>
      </c>
      <c r="AZ231" s="24">
        <v>1</v>
      </c>
      <c r="BA231" s="24"/>
      <c r="BB231" s="24"/>
      <c r="BC231" s="24"/>
      <c r="BD231" s="24"/>
      <c r="BE231" s="27">
        <v>3</v>
      </c>
      <c r="BF231" s="3" t="s">
        <v>1254</v>
      </c>
      <c r="BG231" s="44" t="s">
        <v>1987</v>
      </c>
    </row>
    <row r="232" spans="1:59" x14ac:dyDescent="0.25">
      <c r="A232" s="9" t="s">
        <v>384</v>
      </c>
      <c r="B232" s="1">
        <v>97625</v>
      </c>
      <c r="C232" s="37">
        <v>455</v>
      </c>
      <c r="D232" s="1" t="s">
        <v>481</v>
      </c>
      <c r="E232" s="1" t="s">
        <v>689</v>
      </c>
      <c r="F232" s="1" t="s">
        <v>1255</v>
      </c>
      <c r="G232" s="1" t="s">
        <v>1255</v>
      </c>
      <c r="H232" s="1">
        <v>2873</v>
      </c>
      <c r="I232" s="1">
        <v>1583</v>
      </c>
      <c r="J232" s="25">
        <v>46.8</v>
      </c>
      <c r="K232" s="26">
        <v>0.80100000000000005</v>
      </c>
      <c r="L232" s="2"/>
      <c r="M232" s="2" t="s">
        <v>175</v>
      </c>
      <c r="N232" s="2"/>
      <c r="O232" s="24" t="s">
        <v>1924</v>
      </c>
      <c r="P232" s="24">
        <v>248</v>
      </c>
      <c r="Q232" s="24" t="s">
        <v>1710</v>
      </c>
      <c r="R232" s="42"/>
      <c r="S232" s="42"/>
      <c r="T232" s="42"/>
      <c r="U232" s="42"/>
      <c r="V232" s="42"/>
      <c r="W232" s="42"/>
      <c r="X232" s="42"/>
      <c r="Y232" s="42"/>
      <c r="Z232" s="24">
        <v>1</v>
      </c>
      <c r="AA232" s="42">
        <v>1</v>
      </c>
      <c r="AB232" s="42"/>
      <c r="AC232" s="42"/>
      <c r="AD232" s="24">
        <v>1</v>
      </c>
      <c r="AE232" s="42"/>
      <c r="AF232" s="42"/>
      <c r="AG232" s="42"/>
      <c r="AH232" s="42"/>
      <c r="AI232" s="42"/>
      <c r="AJ232" s="42"/>
      <c r="AK232" s="42"/>
      <c r="AL232" s="42"/>
      <c r="AM232" s="24">
        <v>1</v>
      </c>
      <c r="AN232" s="24">
        <v>1</v>
      </c>
      <c r="AO232" s="42"/>
      <c r="AP232" s="42"/>
      <c r="AQ232" s="42"/>
      <c r="AR232" s="42">
        <v>1</v>
      </c>
      <c r="AS232" s="24"/>
      <c r="AT232" s="42"/>
      <c r="AU232" s="42"/>
      <c r="AV232" s="42"/>
      <c r="AW232" s="2"/>
      <c r="AX232" s="2"/>
      <c r="AY232" s="24">
        <v>1</v>
      </c>
      <c r="AZ232" s="24">
        <v>1</v>
      </c>
      <c r="BA232" s="24"/>
      <c r="BB232" s="24"/>
      <c r="BC232" s="24"/>
      <c r="BD232" s="24">
        <v>2</v>
      </c>
      <c r="BE232" s="27">
        <v>2</v>
      </c>
      <c r="BF232" s="3" t="s">
        <v>1256</v>
      </c>
      <c r="BG232" s="44" t="s">
        <v>2004</v>
      </c>
    </row>
    <row r="233" spans="1:59" x14ac:dyDescent="0.25">
      <c r="A233" s="9" t="s">
        <v>103</v>
      </c>
      <c r="B233" s="1">
        <v>16209125</v>
      </c>
      <c r="C233" s="37">
        <v>196722</v>
      </c>
      <c r="D233" s="1" t="s">
        <v>481</v>
      </c>
      <c r="E233" s="1" t="s">
        <v>588</v>
      </c>
      <c r="F233" s="1" t="s">
        <v>1257</v>
      </c>
      <c r="G233" s="1" t="s">
        <v>1257</v>
      </c>
      <c r="H233" s="1">
        <v>47335</v>
      </c>
      <c r="I233" s="1">
        <v>23498</v>
      </c>
      <c r="J233" s="25">
        <v>39.200000000000003</v>
      </c>
      <c r="K233" s="26">
        <v>0.51400000000000001</v>
      </c>
      <c r="L233" s="2" t="s">
        <v>629</v>
      </c>
      <c r="M233" s="2" t="s">
        <v>103</v>
      </c>
      <c r="N233" s="2" t="s">
        <v>1258</v>
      </c>
      <c r="O233" s="24" t="s">
        <v>1921</v>
      </c>
      <c r="P233" s="24">
        <v>221</v>
      </c>
      <c r="Q233" s="24" t="s">
        <v>1721</v>
      </c>
      <c r="R233" s="42"/>
      <c r="S233" s="42"/>
      <c r="T233" s="42"/>
      <c r="U233" s="42"/>
      <c r="V233" s="42"/>
      <c r="W233" s="42"/>
      <c r="X233" s="42"/>
      <c r="Y233" s="42"/>
      <c r="Z233" s="24">
        <v>1</v>
      </c>
      <c r="AA233" s="42"/>
      <c r="AB233" s="42"/>
      <c r="AC233" s="42"/>
      <c r="AD233" s="24">
        <v>1</v>
      </c>
      <c r="AE233" s="42"/>
      <c r="AF233" s="42"/>
      <c r="AG233" s="42"/>
      <c r="AH233" s="42"/>
      <c r="AI233" s="42"/>
      <c r="AJ233" s="42"/>
      <c r="AK233" s="42"/>
      <c r="AL233" s="42"/>
      <c r="AM233" s="24">
        <v>1</v>
      </c>
      <c r="AN233" s="24">
        <v>1</v>
      </c>
      <c r="AO233" s="42"/>
      <c r="AP233" s="42"/>
      <c r="AQ233" s="42"/>
      <c r="AR233" s="42"/>
      <c r="AS233" s="24"/>
      <c r="AT233" s="42">
        <v>1</v>
      </c>
      <c r="AU233" s="42"/>
      <c r="AV233" s="42"/>
      <c r="AW233" s="2"/>
      <c r="AX233" s="2"/>
      <c r="AY233" s="24"/>
      <c r="AZ233" s="24"/>
      <c r="BA233" s="24"/>
      <c r="BB233" s="24"/>
      <c r="BC233" s="24">
        <v>1</v>
      </c>
      <c r="BD233" s="24">
        <v>7</v>
      </c>
      <c r="BE233" s="27"/>
      <c r="BF233" s="3" t="s">
        <v>1259</v>
      </c>
      <c r="BG233" s="44" t="s">
        <v>2005</v>
      </c>
    </row>
    <row r="234" spans="1:59" x14ac:dyDescent="0.25">
      <c r="A234" s="9" t="s">
        <v>385</v>
      </c>
      <c r="B234" s="1">
        <v>7901454</v>
      </c>
      <c r="C234" s="37">
        <v>71740</v>
      </c>
      <c r="D234" s="1" t="s">
        <v>481</v>
      </c>
      <c r="E234" s="1" t="s">
        <v>588</v>
      </c>
      <c r="F234" s="1" t="s">
        <v>1260</v>
      </c>
      <c r="G234" s="1" t="s">
        <v>1260</v>
      </c>
      <c r="H234" s="1">
        <v>12177</v>
      </c>
      <c r="I234" s="1">
        <v>4082</v>
      </c>
      <c r="J234" s="25">
        <v>34</v>
      </c>
      <c r="K234" s="26">
        <v>0.438</v>
      </c>
      <c r="L234" s="2" t="s">
        <v>1261</v>
      </c>
      <c r="M234" s="2" t="s">
        <v>187</v>
      </c>
      <c r="N234" s="2" t="s">
        <v>385</v>
      </c>
      <c r="O234" s="24" t="s">
        <v>1922</v>
      </c>
      <c r="P234" s="24">
        <v>232</v>
      </c>
      <c r="Q234" s="24" t="s">
        <v>1719</v>
      </c>
      <c r="R234" s="42"/>
      <c r="S234" s="42"/>
      <c r="T234" s="42"/>
      <c r="U234" s="42"/>
      <c r="V234" s="42"/>
      <c r="W234" s="42"/>
      <c r="X234" s="42"/>
      <c r="Y234" s="42"/>
      <c r="Z234" s="24">
        <v>1</v>
      </c>
      <c r="AA234" s="42">
        <v>1</v>
      </c>
      <c r="AB234" s="42"/>
      <c r="AC234" s="42"/>
      <c r="AD234" s="24">
        <v>1</v>
      </c>
      <c r="AE234" s="42"/>
      <c r="AF234" s="42"/>
      <c r="AG234" s="42"/>
      <c r="AH234" s="42"/>
      <c r="AI234" s="42"/>
      <c r="AJ234" s="42"/>
      <c r="AK234" s="42"/>
      <c r="AL234" s="42"/>
      <c r="AM234" s="24">
        <v>1</v>
      </c>
      <c r="AN234" s="24">
        <v>1</v>
      </c>
      <c r="AO234" s="42"/>
      <c r="AP234" s="42"/>
      <c r="AQ234" s="42"/>
      <c r="AR234" s="42"/>
      <c r="AS234" s="24"/>
      <c r="AT234" s="42"/>
      <c r="AU234" s="42"/>
      <c r="AV234" s="42"/>
      <c r="AW234" s="2"/>
      <c r="AX234" s="2"/>
      <c r="AY234" s="24"/>
      <c r="AZ234" s="24"/>
      <c r="BA234" s="24"/>
      <c r="BB234" s="24"/>
      <c r="BC234" s="24"/>
      <c r="BD234" s="24"/>
      <c r="BE234" s="27"/>
      <c r="BF234" s="3" t="s">
        <v>1262</v>
      </c>
      <c r="BG234" s="44"/>
    </row>
    <row r="235" spans="1:59" x14ac:dyDescent="0.25">
      <c r="A235" s="9" t="s">
        <v>386</v>
      </c>
      <c r="B235" s="1">
        <v>6933764</v>
      </c>
      <c r="C235" s="37">
        <v>88361</v>
      </c>
      <c r="D235" s="1" t="s">
        <v>488</v>
      </c>
      <c r="E235" s="1" t="s">
        <v>489</v>
      </c>
      <c r="F235" s="1" t="s">
        <v>1263</v>
      </c>
      <c r="G235" s="1" t="s">
        <v>1263</v>
      </c>
      <c r="H235" s="1">
        <v>111622</v>
      </c>
      <c r="I235" s="1">
        <v>50509</v>
      </c>
      <c r="J235" s="25">
        <v>39.6</v>
      </c>
      <c r="K235" s="26">
        <v>0.79900000000000004</v>
      </c>
      <c r="L235" s="2" t="s">
        <v>1264</v>
      </c>
      <c r="M235" s="2" t="s">
        <v>39</v>
      </c>
      <c r="N235" s="2" t="s">
        <v>1265</v>
      </c>
      <c r="O235" s="24" t="s">
        <v>1923</v>
      </c>
      <c r="P235" s="24">
        <v>381</v>
      </c>
      <c r="Q235" s="24" t="s">
        <v>1266</v>
      </c>
      <c r="R235" s="42"/>
      <c r="S235" s="42"/>
      <c r="T235" s="42"/>
      <c r="U235" s="42"/>
      <c r="V235" s="42"/>
      <c r="W235" s="42"/>
      <c r="X235" s="42"/>
      <c r="Y235" s="42"/>
      <c r="Z235" s="24">
        <v>1</v>
      </c>
      <c r="AA235" s="42"/>
      <c r="AB235" s="42"/>
      <c r="AC235" s="42"/>
      <c r="AD235" s="24">
        <v>1</v>
      </c>
      <c r="AE235" s="42"/>
      <c r="AF235" s="42"/>
      <c r="AG235" s="42"/>
      <c r="AH235" s="42"/>
      <c r="AI235" s="42"/>
      <c r="AJ235" s="42"/>
      <c r="AK235" s="42"/>
      <c r="AL235" s="42"/>
      <c r="AM235" s="24"/>
      <c r="AN235" s="24">
        <v>1</v>
      </c>
      <c r="AO235" s="42"/>
      <c r="AP235" s="42"/>
      <c r="AQ235" s="42"/>
      <c r="AR235" s="42"/>
      <c r="AS235" s="24"/>
      <c r="AT235" s="42"/>
      <c r="AU235" s="42"/>
      <c r="AV235" s="42"/>
      <c r="AW235" s="2"/>
      <c r="AX235" s="2"/>
      <c r="AY235" s="24"/>
      <c r="AZ235" s="24"/>
      <c r="BA235" s="24"/>
      <c r="BB235" s="24">
        <v>1</v>
      </c>
      <c r="BC235" s="24">
        <v>15</v>
      </c>
      <c r="BD235" s="24">
        <v>4</v>
      </c>
      <c r="BE235" s="27"/>
      <c r="BF235" s="3" t="s">
        <v>1267</v>
      </c>
      <c r="BG235" s="44"/>
    </row>
    <row r="236" spans="1:59" x14ac:dyDescent="0.25">
      <c r="A236" s="9" t="s">
        <v>387</v>
      </c>
      <c r="B236" s="1">
        <v>5703600</v>
      </c>
      <c r="C236" s="37">
        <v>618</v>
      </c>
      <c r="D236" s="1" t="s">
        <v>495</v>
      </c>
      <c r="E236" s="1" t="s">
        <v>619</v>
      </c>
      <c r="F236" s="1" t="s">
        <v>387</v>
      </c>
      <c r="G236" s="1" t="s">
        <v>387</v>
      </c>
      <c r="H236" s="1">
        <v>554855</v>
      </c>
      <c r="I236" s="1">
        <v>364139</v>
      </c>
      <c r="J236" s="25">
        <v>42.5</v>
      </c>
      <c r="K236" s="26">
        <v>0.93500000000000005</v>
      </c>
      <c r="L236" s="2" t="s">
        <v>1268</v>
      </c>
      <c r="M236" s="2" t="s">
        <v>51</v>
      </c>
      <c r="N236" s="2" t="s">
        <v>387</v>
      </c>
      <c r="O236" s="24" t="s">
        <v>1269</v>
      </c>
      <c r="P236" s="24">
        <v>65</v>
      </c>
      <c r="Q236" s="24" t="s">
        <v>1714</v>
      </c>
      <c r="R236" s="42">
        <v>1</v>
      </c>
      <c r="S236" s="42">
        <v>1</v>
      </c>
      <c r="T236" s="42"/>
      <c r="U236" s="42"/>
      <c r="V236" s="42"/>
      <c r="W236" s="42"/>
      <c r="X236" s="42"/>
      <c r="Y236" s="42"/>
      <c r="Z236" s="24">
        <v>1</v>
      </c>
      <c r="AA236" s="42">
        <v>1</v>
      </c>
      <c r="AB236" s="42"/>
      <c r="AC236" s="42"/>
      <c r="AD236" s="24">
        <v>1</v>
      </c>
      <c r="AE236" s="42"/>
      <c r="AF236" s="42"/>
      <c r="AG236" s="42"/>
      <c r="AH236" s="42"/>
      <c r="AI236" s="42"/>
      <c r="AJ236" s="42"/>
      <c r="AK236" s="42"/>
      <c r="AL236" s="42"/>
      <c r="AM236" s="24">
        <v>1</v>
      </c>
      <c r="AN236" s="24">
        <v>1</v>
      </c>
      <c r="AO236" s="42"/>
      <c r="AP236" s="42"/>
      <c r="AQ236" s="42"/>
      <c r="AR236" s="42"/>
      <c r="AS236" s="24"/>
      <c r="AT236" s="42"/>
      <c r="AU236" s="42"/>
      <c r="AV236" s="42"/>
      <c r="AW236" s="2"/>
      <c r="AX236" s="2"/>
      <c r="AY236" s="24"/>
      <c r="AZ236" s="24">
        <v>1</v>
      </c>
      <c r="BA236" s="24"/>
      <c r="BB236" s="24"/>
      <c r="BC236" s="24">
        <v>5</v>
      </c>
      <c r="BD236" s="24">
        <v>1</v>
      </c>
      <c r="BE236" s="27">
        <v>2</v>
      </c>
      <c r="BF236" s="3" t="s">
        <v>1270</v>
      </c>
      <c r="BG236" s="44" t="s">
        <v>1984</v>
      </c>
    </row>
    <row r="237" spans="1:59" x14ac:dyDescent="0.25">
      <c r="A237" s="9" t="s">
        <v>388</v>
      </c>
      <c r="B237" s="1">
        <v>17500657</v>
      </c>
      <c r="C237" s="37">
        <v>185180</v>
      </c>
      <c r="D237" s="1" t="s">
        <v>495</v>
      </c>
      <c r="E237" s="1" t="s">
        <v>531</v>
      </c>
      <c r="F237" s="1" t="s">
        <v>1271</v>
      </c>
      <c r="G237" s="1" t="s">
        <v>1272</v>
      </c>
      <c r="H237" s="1">
        <v>136377</v>
      </c>
      <c r="I237" s="1">
        <v>77460</v>
      </c>
      <c r="J237" s="25">
        <v>35.799999999999997</v>
      </c>
      <c r="K237" s="26">
        <v>0.54900000000000004</v>
      </c>
      <c r="L237" s="2" t="s">
        <v>1273</v>
      </c>
      <c r="M237" s="2" t="s">
        <v>156</v>
      </c>
      <c r="N237" s="2" t="s">
        <v>1274</v>
      </c>
      <c r="O237" s="24" t="s">
        <v>1925</v>
      </c>
      <c r="P237" s="24">
        <v>963</v>
      </c>
      <c r="Q237" s="24" t="s">
        <v>1727</v>
      </c>
      <c r="R237" s="42"/>
      <c r="S237" s="42"/>
      <c r="T237" s="42"/>
      <c r="U237" s="42"/>
      <c r="V237" s="42"/>
      <c r="W237" s="42"/>
      <c r="X237" s="42"/>
      <c r="Y237" s="42"/>
      <c r="Z237" s="24">
        <v>1</v>
      </c>
      <c r="AA237" s="42"/>
      <c r="AB237" s="42"/>
      <c r="AC237" s="42"/>
      <c r="AD237" s="24">
        <v>1</v>
      </c>
      <c r="AE237" s="42"/>
      <c r="AF237" s="42"/>
      <c r="AG237" s="42"/>
      <c r="AH237" s="42"/>
      <c r="AI237" s="42"/>
      <c r="AJ237" s="42"/>
      <c r="AK237" s="42"/>
      <c r="AL237" s="42"/>
      <c r="AM237" s="24"/>
      <c r="AN237" s="24">
        <v>1</v>
      </c>
      <c r="AO237" s="42"/>
      <c r="AP237" s="42"/>
      <c r="AQ237" s="42"/>
      <c r="AR237" s="42"/>
      <c r="AS237" s="24"/>
      <c r="AT237" s="42"/>
      <c r="AU237" s="42"/>
      <c r="AV237" s="42"/>
      <c r="AW237" s="2"/>
      <c r="AX237" s="2"/>
      <c r="AY237" s="24"/>
      <c r="AZ237" s="24"/>
      <c r="BA237" s="24"/>
      <c r="BB237" s="24"/>
      <c r="BC237" s="24">
        <v>3</v>
      </c>
      <c r="BD237" s="24">
        <v>6</v>
      </c>
      <c r="BE237" s="27">
        <v>4</v>
      </c>
      <c r="BF237" s="3" t="s">
        <v>1275</v>
      </c>
      <c r="BG237" s="44"/>
    </row>
    <row r="238" spans="1:59" x14ac:dyDescent="0.25">
      <c r="A238" s="9" t="s">
        <v>389</v>
      </c>
      <c r="B238" s="1">
        <v>15893219</v>
      </c>
      <c r="C238" s="37">
        <v>637657</v>
      </c>
      <c r="D238" s="1" t="s">
        <v>481</v>
      </c>
      <c r="E238" s="1" t="s">
        <v>689</v>
      </c>
      <c r="F238" s="1" t="s">
        <v>1276</v>
      </c>
      <c r="G238" s="1" t="s">
        <v>1276</v>
      </c>
      <c r="H238" s="1">
        <v>19568</v>
      </c>
      <c r="I238" s="1">
        <v>4721</v>
      </c>
      <c r="J238" s="25"/>
      <c r="K238" s="26"/>
      <c r="L238" s="2" t="s">
        <v>1277</v>
      </c>
      <c r="M238" s="2" t="s">
        <v>169</v>
      </c>
      <c r="N238" s="2" t="s">
        <v>1278</v>
      </c>
      <c r="O238" s="24" t="s">
        <v>1926</v>
      </c>
      <c r="P238" s="24">
        <v>252</v>
      </c>
      <c r="Q238" s="24" t="s">
        <v>1722</v>
      </c>
      <c r="R238" s="42"/>
      <c r="S238" s="42"/>
      <c r="T238" s="42"/>
      <c r="U238" s="42"/>
      <c r="V238" s="42"/>
      <c r="W238" s="42"/>
      <c r="X238" s="42"/>
      <c r="Y238" s="42"/>
      <c r="Z238" s="24">
        <v>1</v>
      </c>
      <c r="AA238" s="42"/>
      <c r="AB238" s="42"/>
      <c r="AC238" s="42"/>
      <c r="AD238" s="24">
        <v>1</v>
      </c>
      <c r="AE238" s="42"/>
      <c r="AF238" s="42"/>
      <c r="AG238" s="42">
        <v>1</v>
      </c>
      <c r="AH238" s="42"/>
      <c r="AI238" s="42"/>
      <c r="AJ238" s="42"/>
      <c r="AK238" s="42"/>
      <c r="AL238" s="42"/>
      <c r="AM238" s="24"/>
      <c r="AN238" s="24">
        <v>1</v>
      </c>
      <c r="AO238" s="42"/>
      <c r="AP238" s="42"/>
      <c r="AQ238" s="42"/>
      <c r="AR238" s="42"/>
      <c r="AS238" s="24"/>
      <c r="AT238" s="42"/>
      <c r="AU238" s="42"/>
      <c r="AV238" s="42"/>
      <c r="AW238" s="2"/>
      <c r="AX238" s="2"/>
      <c r="AY238" s="24"/>
      <c r="AZ238" s="24"/>
      <c r="BA238" s="24"/>
      <c r="BB238" s="24"/>
      <c r="BC238" s="24"/>
      <c r="BD238" s="24"/>
      <c r="BE238" s="27"/>
      <c r="BF238" s="3" t="s">
        <v>1279</v>
      </c>
      <c r="BG238" s="44" t="s">
        <v>1995</v>
      </c>
    </row>
    <row r="239" spans="1:59" x14ac:dyDescent="0.25">
      <c r="A239" s="9" t="s">
        <v>1452</v>
      </c>
      <c r="B239" s="1">
        <v>3508180</v>
      </c>
      <c r="C239" s="37">
        <v>137600</v>
      </c>
      <c r="D239" s="1" t="s">
        <v>481</v>
      </c>
      <c r="E239" s="1" t="s">
        <v>689</v>
      </c>
      <c r="F239" s="1" t="s">
        <v>1481</v>
      </c>
      <c r="J239" s="25"/>
      <c r="K239" s="26"/>
      <c r="L239" s="2"/>
      <c r="M239" s="2"/>
      <c r="N239" s="2"/>
      <c r="O239" s="24"/>
      <c r="P239" s="24"/>
      <c r="Q239" s="24"/>
      <c r="R239" s="42"/>
      <c r="S239" s="42"/>
      <c r="T239" s="42"/>
      <c r="U239" s="42"/>
      <c r="V239" s="42"/>
      <c r="W239" s="42"/>
      <c r="X239" s="42"/>
      <c r="Y239" s="42"/>
      <c r="Z239" s="24"/>
      <c r="AA239" s="42"/>
      <c r="AB239" s="42"/>
      <c r="AC239" s="42"/>
      <c r="AD239" s="24">
        <v>0</v>
      </c>
      <c r="AE239" s="42"/>
      <c r="AF239" s="42"/>
      <c r="AG239" s="42"/>
      <c r="AH239" s="42"/>
      <c r="AI239" s="42"/>
      <c r="AJ239" s="42"/>
      <c r="AK239" s="42"/>
      <c r="AL239" s="42"/>
      <c r="AM239" s="24"/>
      <c r="AN239" s="24"/>
      <c r="AO239" s="42"/>
      <c r="AP239" s="42"/>
      <c r="AQ239" s="42"/>
      <c r="AR239" s="42"/>
      <c r="AS239" s="24"/>
      <c r="AT239" s="42"/>
      <c r="AU239" s="42"/>
      <c r="AV239" s="42"/>
      <c r="AW239" s="2" t="s">
        <v>389</v>
      </c>
      <c r="AX239" s="2" t="s">
        <v>988</v>
      </c>
      <c r="AY239" s="24"/>
      <c r="AZ239" s="24"/>
      <c r="BA239" s="24"/>
      <c r="BB239" s="24"/>
      <c r="BC239" s="24"/>
      <c r="BD239" s="24"/>
      <c r="BE239" s="27"/>
      <c r="BF239" s="3" t="s">
        <v>1511</v>
      </c>
      <c r="BG239" s="44"/>
    </row>
    <row r="240" spans="1:59" x14ac:dyDescent="0.25">
      <c r="A240" s="9" t="s">
        <v>107</v>
      </c>
      <c r="B240" s="1">
        <v>21803000</v>
      </c>
      <c r="C240" s="37">
        <v>65610</v>
      </c>
      <c r="D240" s="1" t="s">
        <v>495</v>
      </c>
      <c r="E240" s="1" t="s">
        <v>496</v>
      </c>
      <c r="F240" s="1" t="s">
        <v>1280</v>
      </c>
      <c r="G240" s="1" t="s">
        <v>1281</v>
      </c>
      <c r="H240" s="1">
        <v>292311</v>
      </c>
      <c r="I240" s="1">
        <v>88901</v>
      </c>
      <c r="J240" s="25">
        <v>40.299999999999997</v>
      </c>
      <c r="K240" s="26">
        <v>0.78</v>
      </c>
      <c r="L240" s="2" t="s">
        <v>1282</v>
      </c>
      <c r="M240" s="2" t="s">
        <v>107</v>
      </c>
      <c r="N240" s="2" t="s">
        <v>1283</v>
      </c>
      <c r="O240" s="24" t="s">
        <v>1927</v>
      </c>
      <c r="P240" s="24">
        <v>94</v>
      </c>
      <c r="Q240" s="24" t="s">
        <v>1645</v>
      </c>
      <c r="R240" s="42"/>
      <c r="S240" s="42"/>
      <c r="T240" s="42"/>
      <c r="U240" s="42"/>
      <c r="V240" s="42"/>
      <c r="W240" s="42"/>
      <c r="X240" s="42"/>
      <c r="Y240" s="42"/>
      <c r="Z240" s="24">
        <v>1</v>
      </c>
      <c r="AA240" s="42">
        <v>1</v>
      </c>
      <c r="AB240" s="42"/>
      <c r="AC240" s="42"/>
      <c r="AD240" s="24">
        <v>1</v>
      </c>
      <c r="AE240" s="42"/>
      <c r="AF240" s="42"/>
      <c r="AG240" s="42"/>
      <c r="AH240" s="42"/>
      <c r="AI240" s="42"/>
      <c r="AJ240" s="42"/>
      <c r="AK240" s="42"/>
      <c r="AL240" s="42"/>
      <c r="AM240" s="24">
        <v>1</v>
      </c>
      <c r="AN240" s="24">
        <v>1</v>
      </c>
      <c r="AO240" s="42"/>
      <c r="AP240" s="42"/>
      <c r="AQ240" s="42">
        <v>1</v>
      </c>
      <c r="AR240" s="42"/>
      <c r="AS240" s="24"/>
      <c r="AT240" s="42"/>
      <c r="AU240" s="42"/>
      <c r="AV240" s="42"/>
      <c r="AW240" s="2"/>
      <c r="AX240" s="2"/>
      <c r="AY240" s="24"/>
      <c r="AZ240" s="24"/>
      <c r="BA240" s="24"/>
      <c r="BB240" s="24"/>
      <c r="BC240" s="24">
        <v>2</v>
      </c>
      <c r="BD240" s="24">
        <v>8</v>
      </c>
      <c r="BE240" s="27">
        <v>1</v>
      </c>
      <c r="BF240" s="3" t="s">
        <v>1284</v>
      </c>
      <c r="BG240" s="44" t="s">
        <v>2003</v>
      </c>
    </row>
    <row r="241" spans="1:59" x14ac:dyDescent="0.25">
      <c r="A241" s="9" t="s">
        <v>390</v>
      </c>
      <c r="B241" s="1">
        <v>1093238</v>
      </c>
      <c r="C241" s="37">
        <v>17364</v>
      </c>
      <c r="D241" s="1" t="s">
        <v>481</v>
      </c>
      <c r="E241" s="1" t="s">
        <v>502</v>
      </c>
      <c r="F241" s="1" t="s">
        <v>1285</v>
      </c>
      <c r="G241" s="1" t="s">
        <v>1286</v>
      </c>
      <c r="H241" s="1">
        <v>11496</v>
      </c>
      <c r="I241" s="1">
        <v>4711</v>
      </c>
      <c r="J241" s="25">
        <v>51.5</v>
      </c>
      <c r="K241" s="26">
        <v>0.60799999999999998</v>
      </c>
      <c r="L241" s="2" t="s">
        <v>1287</v>
      </c>
      <c r="M241" s="2" t="s">
        <v>1288</v>
      </c>
      <c r="N241" s="2" t="s">
        <v>1289</v>
      </c>
      <c r="O241" s="24" t="s">
        <v>1290</v>
      </c>
      <c r="P241" s="24">
        <v>268</v>
      </c>
      <c r="Q241" s="24" t="s">
        <v>1728</v>
      </c>
      <c r="R241" s="42"/>
      <c r="S241" s="42"/>
      <c r="T241" s="42"/>
      <c r="U241" s="42"/>
      <c r="V241" s="42"/>
      <c r="W241" s="42"/>
      <c r="X241" s="42"/>
      <c r="Y241" s="42"/>
      <c r="Z241" s="24">
        <v>1</v>
      </c>
      <c r="AA241" s="42">
        <v>1</v>
      </c>
      <c r="AB241" s="42"/>
      <c r="AC241" s="42"/>
      <c r="AD241" s="24">
        <v>1</v>
      </c>
      <c r="AE241" s="42"/>
      <c r="AF241" s="42"/>
      <c r="AG241" s="42"/>
      <c r="AH241" s="42"/>
      <c r="AI241" s="42"/>
      <c r="AJ241" s="42"/>
      <c r="AK241" s="42"/>
      <c r="AL241" s="42"/>
      <c r="AM241" s="24">
        <v>1</v>
      </c>
      <c r="AN241" s="24">
        <v>1</v>
      </c>
      <c r="AO241" s="42"/>
      <c r="AP241" s="42"/>
      <c r="AQ241" s="42"/>
      <c r="AR241" s="42">
        <v>1</v>
      </c>
      <c r="AS241" s="24"/>
      <c r="AT241" s="42"/>
      <c r="AU241" s="42"/>
      <c r="AV241" s="42"/>
      <c r="AW241" s="2"/>
      <c r="AX241" s="2"/>
      <c r="AY241" s="24"/>
      <c r="AZ241" s="24"/>
      <c r="BA241" s="24"/>
      <c r="BB241" s="24"/>
      <c r="BC241" s="24"/>
      <c r="BD241" s="24"/>
      <c r="BE241" s="27"/>
      <c r="BF241" s="3" t="s">
        <v>1291</v>
      </c>
      <c r="BG241" s="44" t="s">
        <v>2004</v>
      </c>
    </row>
    <row r="242" spans="1:59" x14ac:dyDescent="0.25">
      <c r="A242" s="9" t="s">
        <v>391</v>
      </c>
      <c r="B242" s="1">
        <v>42480095</v>
      </c>
      <c r="C242" s="37">
        <v>1886068</v>
      </c>
      <c r="D242" s="1" t="s">
        <v>481</v>
      </c>
      <c r="E242" s="1" t="s">
        <v>482</v>
      </c>
      <c r="F242" s="1" t="s">
        <v>1292</v>
      </c>
      <c r="G242" s="1" t="s">
        <v>1293</v>
      </c>
      <c r="H242" s="1">
        <v>198356</v>
      </c>
      <c r="I242" s="1">
        <v>34282</v>
      </c>
      <c r="J242" s="25">
        <v>35.299999999999997</v>
      </c>
      <c r="K242" s="26">
        <v>0.50700000000000001</v>
      </c>
      <c r="L242" s="2" t="s">
        <v>1294</v>
      </c>
      <c r="M242" s="2" t="s">
        <v>166</v>
      </c>
      <c r="N242" s="2" t="s">
        <v>1295</v>
      </c>
      <c r="O242" s="24" t="s">
        <v>1296</v>
      </c>
      <c r="P242" s="24">
        <v>249</v>
      </c>
      <c r="Q242" s="24" t="s">
        <v>1712</v>
      </c>
      <c r="R242" s="42"/>
      <c r="S242" s="42"/>
      <c r="T242" s="42"/>
      <c r="U242" s="42"/>
      <c r="V242" s="42"/>
      <c r="W242" s="42"/>
      <c r="X242" s="42"/>
      <c r="Y242" s="42"/>
      <c r="Z242" s="24">
        <v>1</v>
      </c>
      <c r="AA242" s="42"/>
      <c r="AB242" s="42"/>
      <c r="AC242" s="42"/>
      <c r="AD242" s="24">
        <v>1</v>
      </c>
      <c r="AE242" s="42"/>
      <c r="AF242" s="42"/>
      <c r="AG242" s="42">
        <v>1</v>
      </c>
      <c r="AH242" s="42"/>
      <c r="AI242" s="42"/>
      <c r="AJ242" s="42"/>
      <c r="AK242" s="42"/>
      <c r="AL242" s="42"/>
      <c r="AM242" s="24"/>
      <c r="AN242" s="24">
        <v>1</v>
      </c>
      <c r="AO242" s="42"/>
      <c r="AP242" s="42"/>
      <c r="AQ242" s="42"/>
      <c r="AR242" s="42"/>
      <c r="AS242" s="24"/>
      <c r="AT242" s="42"/>
      <c r="AU242" s="42"/>
      <c r="AV242" s="42"/>
      <c r="AW242" s="2"/>
      <c r="AX242" s="2"/>
      <c r="AY242" s="24"/>
      <c r="AZ242" s="24"/>
      <c r="BA242" s="24"/>
      <c r="BB242" s="24"/>
      <c r="BC242" s="24">
        <v>1</v>
      </c>
      <c r="BD242" s="24">
        <v>2</v>
      </c>
      <c r="BE242" s="27"/>
      <c r="BF242" s="3" t="s">
        <v>1297</v>
      </c>
      <c r="BG242" s="44" t="s">
        <v>1995</v>
      </c>
    </row>
    <row r="243" spans="1:59" x14ac:dyDescent="0.25">
      <c r="A243" s="9" t="s">
        <v>392</v>
      </c>
      <c r="B243" s="1">
        <v>12778250</v>
      </c>
      <c r="C243" s="37">
        <v>644329</v>
      </c>
      <c r="D243" s="1" t="s">
        <v>481</v>
      </c>
      <c r="E243" s="1" t="s">
        <v>482</v>
      </c>
      <c r="F243" s="1" t="s">
        <v>1298</v>
      </c>
      <c r="G243" s="1" t="s">
        <v>1298</v>
      </c>
      <c r="H243" s="1">
        <v>18435</v>
      </c>
      <c r="I243" s="1">
        <v>4583</v>
      </c>
      <c r="J243" s="25">
        <v>45.5</v>
      </c>
      <c r="K243" s="26">
        <v>0.41299999999999998</v>
      </c>
      <c r="L243" s="2" t="s">
        <v>1299</v>
      </c>
      <c r="M243" s="2" t="s">
        <v>200</v>
      </c>
      <c r="N243" s="2" t="s">
        <v>200</v>
      </c>
      <c r="O243" s="24" t="s">
        <v>1928</v>
      </c>
      <c r="P243" s="24">
        <v>211</v>
      </c>
      <c r="Q243" s="24" t="s">
        <v>1724</v>
      </c>
      <c r="R243" s="42"/>
      <c r="S243" s="42"/>
      <c r="T243" s="42"/>
      <c r="U243" s="42"/>
      <c r="V243" s="42"/>
      <c r="W243" s="42"/>
      <c r="X243" s="42"/>
      <c r="Y243" s="42"/>
      <c r="Z243" s="24"/>
      <c r="AA243" s="42"/>
      <c r="AB243" s="42"/>
      <c r="AC243" s="42"/>
      <c r="AD243" s="24">
        <v>1</v>
      </c>
      <c r="AE243" s="42"/>
      <c r="AF243" s="42"/>
      <c r="AG243" s="42">
        <v>1</v>
      </c>
      <c r="AH243" s="42"/>
      <c r="AI243" s="42"/>
      <c r="AJ243" s="42"/>
      <c r="AK243" s="42"/>
      <c r="AL243" s="42"/>
      <c r="AM243" s="24"/>
      <c r="AN243" s="24">
        <v>1</v>
      </c>
      <c r="AO243" s="42"/>
      <c r="AP243" s="42"/>
      <c r="AQ243" s="42"/>
      <c r="AR243" s="42"/>
      <c r="AS243" s="24"/>
      <c r="AT243" s="42"/>
      <c r="AU243" s="42"/>
      <c r="AV243" s="42"/>
      <c r="AW243" s="2"/>
      <c r="AX243" s="2"/>
      <c r="AY243" s="24"/>
      <c r="AZ243" s="24"/>
      <c r="BA243" s="24"/>
      <c r="BB243" s="24"/>
      <c r="BC243" s="24"/>
      <c r="BD243" s="24"/>
      <c r="BE243" s="27"/>
      <c r="BF243" s="3" t="s">
        <v>1300</v>
      </c>
      <c r="BG243" s="44" t="s">
        <v>1995</v>
      </c>
    </row>
    <row r="244" spans="1:59" x14ac:dyDescent="0.25">
      <c r="A244" s="9" t="s">
        <v>393</v>
      </c>
      <c r="B244" s="1">
        <v>10338368</v>
      </c>
      <c r="C244" s="37">
        <v>450295</v>
      </c>
      <c r="D244" s="1" t="s">
        <v>488</v>
      </c>
      <c r="E244" s="1" t="s">
        <v>718</v>
      </c>
      <c r="F244" s="1" t="s">
        <v>1301</v>
      </c>
      <c r="G244" s="1" t="s">
        <v>1301</v>
      </c>
      <c r="H244" s="1">
        <v>546530</v>
      </c>
      <c r="I244" s="1">
        <v>556073</v>
      </c>
      <c r="J244" s="25">
        <v>25</v>
      </c>
      <c r="K244" s="26">
        <v>0.93700000000000006</v>
      </c>
      <c r="L244" s="2" t="s">
        <v>1302</v>
      </c>
      <c r="M244" s="2" t="s">
        <v>19</v>
      </c>
      <c r="N244" s="2" t="s">
        <v>1303</v>
      </c>
      <c r="O244" s="24" t="s">
        <v>1304</v>
      </c>
      <c r="P244" s="24">
        <v>46</v>
      </c>
      <c r="Q244" s="24" t="s">
        <v>1713</v>
      </c>
      <c r="R244" s="42"/>
      <c r="S244" s="42"/>
      <c r="T244" s="42"/>
      <c r="U244" s="42"/>
      <c r="V244" s="42"/>
      <c r="W244" s="42"/>
      <c r="X244" s="42"/>
      <c r="Y244" s="42"/>
      <c r="Z244" s="24">
        <v>1</v>
      </c>
      <c r="AA244" s="42"/>
      <c r="AB244" s="42"/>
      <c r="AC244" s="42"/>
      <c r="AD244" s="24">
        <v>1</v>
      </c>
      <c r="AE244" s="42"/>
      <c r="AF244" s="42"/>
      <c r="AG244" s="42"/>
      <c r="AH244" s="42"/>
      <c r="AI244" s="42"/>
      <c r="AJ244" s="42"/>
      <c r="AK244" s="42">
        <v>1</v>
      </c>
      <c r="AL244" s="42"/>
      <c r="AM244" s="24">
        <v>1</v>
      </c>
      <c r="AN244" s="24">
        <v>1</v>
      </c>
      <c r="AO244" s="42"/>
      <c r="AP244" s="42"/>
      <c r="AQ244" s="42"/>
      <c r="AR244" s="42"/>
      <c r="AS244" s="24">
        <v>1</v>
      </c>
      <c r="AT244" s="42"/>
      <c r="AU244" s="42"/>
      <c r="AV244" s="42"/>
      <c r="AW244" s="2"/>
      <c r="AX244" s="2"/>
      <c r="AY244" s="24"/>
      <c r="AZ244" s="24"/>
      <c r="BA244" s="24"/>
      <c r="BB244" s="24">
        <v>31</v>
      </c>
      <c r="BC244" s="24">
        <v>494</v>
      </c>
      <c r="BD244" s="24">
        <v>15</v>
      </c>
      <c r="BE244" s="27">
        <v>5</v>
      </c>
      <c r="BF244" s="3" t="s">
        <v>1305</v>
      </c>
      <c r="BG244" s="44" t="s">
        <v>2008</v>
      </c>
    </row>
    <row r="245" spans="1:59" x14ac:dyDescent="0.25">
      <c r="A245" s="9" t="s">
        <v>394</v>
      </c>
      <c r="B245" s="1">
        <v>8603899</v>
      </c>
      <c r="C245" s="37">
        <v>41285</v>
      </c>
      <c r="D245" s="1" t="s">
        <v>488</v>
      </c>
      <c r="E245" s="1" t="s">
        <v>579</v>
      </c>
      <c r="F245" s="1" t="s">
        <v>1306</v>
      </c>
      <c r="G245" s="1" t="s">
        <v>1307</v>
      </c>
      <c r="H245" s="1">
        <v>541346</v>
      </c>
      <c r="I245" s="1">
        <v>705546</v>
      </c>
      <c r="J245" s="25">
        <v>33.700000000000003</v>
      </c>
      <c r="K245" s="26">
        <v>0.94599999999999995</v>
      </c>
      <c r="L245" s="2" t="s">
        <v>1308</v>
      </c>
      <c r="M245" s="2" t="s">
        <v>10</v>
      </c>
      <c r="N245" s="2" t="s">
        <v>1309</v>
      </c>
      <c r="O245" s="24" t="s">
        <v>1929</v>
      </c>
      <c r="P245" s="24">
        <v>41</v>
      </c>
      <c r="Q245" s="24" t="s">
        <v>1557</v>
      </c>
      <c r="R245" s="42"/>
      <c r="S245" s="42"/>
      <c r="T245" s="42"/>
      <c r="U245" s="42"/>
      <c r="V245" s="42"/>
      <c r="W245" s="42"/>
      <c r="X245" s="42"/>
      <c r="Y245" s="42"/>
      <c r="Z245" s="24">
        <v>1</v>
      </c>
      <c r="AA245" s="42"/>
      <c r="AB245" s="42">
        <v>1</v>
      </c>
      <c r="AC245" s="42"/>
      <c r="AD245" s="24">
        <v>1</v>
      </c>
      <c r="AE245" s="42"/>
      <c r="AF245" s="42"/>
      <c r="AG245" s="42"/>
      <c r="AH245" s="42"/>
      <c r="AI245" s="42"/>
      <c r="AJ245" s="42"/>
      <c r="AK245" s="42">
        <v>1</v>
      </c>
      <c r="AL245" s="42"/>
      <c r="AM245" s="24">
        <v>1</v>
      </c>
      <c r="AN245" s="24">
        <v>1</v>
      </c>
      <c r="AO245" s="42"/>
      <c r="AP245" s="42"/>
      <c r="AQ245" s="42"/>
      <c r="AR245" s="42"/>
      <c r="AS245" s="24"/>
      <c r="AT245" s="42"/>
      <c r="AU245" s="42"/>
      <c r="AV245" s="42"/>
      <c r="AW245" s="2"/>
      <c r="AX245" s="2"/>
      <c r="AY245" s="24"/>
      <c r="AZ245" s="24"/>
      <c r="BA245" s="24"/>
      <c r="BB245" s="24">
        <v>28</v>
      </c>
      <c r="BC245" s="24">
        <v>192</v>
      </c>
      <c r="BD245" s="24">
        <v>11</v>
      </c>
      <c r="BE245" s="27">
        <v>13</v>
      </c>
      <c r="BF245" s="3" t="s">
        <v>1310</v>
      </c>
      <c r="BG245" s="44" t="s">
        <v>1991</v>
      </c>
    </row>
    <row r="246" spans="1:59" x14ac:dyDescent="0.25">
      <c r="A246" s="9" t="s">
        <v>176</v>
      </c>
      <c r="B246" s="1">
        <v>581372</v>
      </c>
      <c r="C246" s="37">
        <v>163820</v>
      </c>
      <c r="D246" s="1" t="s">
        <v>520</v>
      </c>
      <c r="E246" s="1" t="s">
        <v>601</v>
      </c>
      <c r="F246" s="1" t="s">
        <v>1311</v>
      </c>
      <c r="G246" s="1" t="s">
        <v>1311</v>
      </c>
      <c r="H246" s="1">
        <v>8822</v>
      </c>
      <c r="I246" s="1">
        <v>3427</v>
      </c>
      <c r="J246" s="25">
        <v>52.9</v>
      </c>
      <c r="K246" s="26">
        <v>0.72399999999999998</v>
      </c>
      <c r="L246" s="2" t="s">
        <v>1312</v>
      </c>
      <c r="M246" s="2" t="s">
        <v>176</v>
      </c>
      <c r="N246" s="2" t="s">
        <v>176</v>
      </c>
      <c r="O246" s="24" t="s">
        <v>1930</v>
      </c>
      <c r="P246" s="24">
        <v>597</v>
      </c>
      <c r="Q246" s="24" t="s">
        <v>1723</v>
      </c>
      <c r="R246" s="42"/>
      <c r="S246" s="42"/>
      <c r="T246" s="42"/>
      <c r="U246" s="42"/>
      <c r="V246" s="42"/>
      <c r="W246" s="42">
        <v>1</v>
      </c>
      <c r="X246" s="42"/>
      <c r="Y246" s="42"/>
      <c r="Z246" s="24">
        <v>1</v>
      </c>
      <c r="AA246" s="42"/>
      <c r="AB246" s="42"/>
      <c r="AC246" s="42"/>
      <c r="AD246" s="24">
        <v>1</v>
      </c>
      <c r="AE246" s="42"/>
      <c r="AF246" s="42"/>
      <c r="AG246" s="42"/>
      <c r="AH246" s="42"/>
      <c r="AI246" s="42"/>
      <c r="AJ246" s="42"/>
      <c r="AK246" s="42"/>
      <c r="AL246" s="42">
        <v>1</v>
      </c>
      <c r="AM246" s="24">
        <v>1</v>
      </c>
      <c r="AN246" s="24">
        <v>1</v>
      </c>
      <c r="AO246" s="42"/>
      <c r="AP246" s="42"/>
      <c r="AQ246" s="42"/>
      <c r="AR246" s="42"/>
      <c r="AS246" s="24"/>
      <c r="AT246" s="42"/>
      <c r="AU246" s="42"/>
      <c r="AV246" s="42"/>
      <c r="AW246" s="2"/>
      <c r="AX246" s="2"/>
      <c r="AY246" s="24"/>
      <c r="AZ246" s="24"/>
      <c r="BA246" s="24"/>
      <c r="BB246" s="24"/>
      <c r="BC246" s="24">
        <v>2</v>
      </c>
      <c r="BD246" s="24">
        <v>2</v>
      </c>
      <c r="BE246" s="27"/>
      <c r="BF246" s="3" t="s">
        <v>1313</v>
      </c>
      <c r="BG246" s="44" t="s">
        <v>1987</v>
      </c>
    </row>
    <row r="247" spans="1:59" x14ac:dyDescent="0.25">
      <c r="A247" s="9" t="s">
        <v>395</v>
      </c>
      <c r="B247" s="1">
        <v>66501392</v>
      </c>
      <c r="C247" s="37">
        <v>513120</v>
      </c>
      <c r="D247" s="1" t="s">
        <v>495</v>
      </c>
      <c r="E247" s="1" t="s">
        <v>619</v>
      </c>
      <c r="F247" s="1" t="s">
        <v>1314</v>
      </c>
      <c r="G247" s="1" t="s">
        <v>1314</v>
      </c>
      <c r="H247" s="1">
        <v>1310573</v>
      </c>
      <c r="I247" s="1">
        <v>504928</v>
      </c>
      <c r="J247" s="25">
        <v>40</v>
      </c>
      <c r="K247" s="26">
        <v>0.76500000000000001</v>
      </c>
      <c r="L247" s="2" t="s">
        <v>1315</v>
      </c>
      <c r="M247" s="2" t="s">
        <v>43</v>
      </c>
      <c r="N247" s="2" t="s">
        <v>1316</v>
      </c>
      <c r="O247" s="24" t="s">
        <v>1932</v>
      </c>
      <c r="P247" s="24">
        <v>66</v>
      </c>
      <c r="Q247" s="24" t="s">
        <v>1733</v>
      </c>
      <c r="R247" s="42">
        <v>1</v>
      </c>
      <c r="S247" s="42">
        <v>1</v>
      </c>
      <c r="T247" s="42"/>
      <c r="U247" s="42"/>
      <c r="V247" s="42"/>
      <c r="W247" s="42"/>
      <c r="X247" s="42"/>
      <c r="Y247" s="42"/>
      <c r="Z247" s="24">
        <v>1</v>
      </c>
      <c r="AA247" s="42"/>
      <c r="AB247" s="42"/>
      <c r="AC247" s="42"/>
      <c r="AD247" s="24">
        <v>1</v>
      </c>
      <c r="AE247" s="42"/>
      <c r="AF247" s="42"/>
      <c r="AG247" s="42"/>
      <c r="AH247" s="42"/>
      <c r="AI247" s="42"/>
      <c r="AJ247" s="42"/>
      <c r="AK247" s="42"/>
      <c r="AL247" s="42"/>
      <c r="AM247" s="24">
        <v>1</v>
      </c>
      <c r="AN247" s="24">
        <v>1</v>
      </c>
      <c r="AO247" s="42"/>
      <c r="AP247" s="42"/>
      <c r="AQ247" s="42"/>
      <c r="AR247" s="42"/>
      <c r="AS247" s="24"/>
      <c r="AT247" s="42"/>
      <c r="AU247" s="42"/>
      <c r="AV247" s="42"/>
      <c r="AW247" s="2"/>
      <c r="AX247" s="2"/>
      <c r="AY247" s="24"/>
      <c r="AZ247" s="24"/>
      <c r="BA247" s="24"/>
      <c r="BB247" s="24"/>
      <c r="BC247" s="24">
        <v>33</v>
      </c>
      <c r="BD247" s="24">
        <v>5</v>
      </c>
      <c r="BE247" s="27">
        <v>6</v>
      </c>
      <c r="BF247" s="3" t="s">
        <v>1317</v>
      </c>
      <c r="BG247" s="44" t="s">
        <v>1984</v>
      </c>
    </row>
    <row r="248" spans="1:59" x14ac:dyDescent="0.25">
      <c r="A248" s="9" t="s">
        <v>90</v>
      </c>
      <c r="B248" s="1">
        <v>23604265</v>
      </c>
      <c r="C248" s="37">
        <v>36179</v>
      </c>
      <c r="D248" s="1" t="s">
        <v>495</v>
      </c>
      <c r="E248" s="1" t="s">
        <v>677</v>
      </c>
      <c r="F248" s="1" t="s">
        <v>1318</v>
      </c>
      <c r="G248" s="1" t="s">
        <v>1319</v>
      </c>
      <c r="H248" s="1">
        <v>1234862</v>
      </c>
      <c r="I248" s="1">
        <v>589906</v>
      </c>
      <c r="J248" s="25"/>
      <c r="K248" s="26"/>
      <c r="L248" s="2" t="s">
        <v>1320</v>
      </c>
      <c r="M248" s="2" t="s">
        <v>90</v>
      </c>
      <c r="N248" s="2" t="s">
        <v>1321</v>
      </c>
      <c r="O248" s="24" t="s">
        <v>1933</v>
      </c>
      <c r="P248" s="24">
        <v>886</v>
      </c>
      <c r="Q248" s="24" t="s">
        <v>1743</v>
      </c>
      <c r="R248" s="42">
        <v>1</v>
      </c>
      <c r="S248" s="42"/>
      <c r="T248" s="42"/>
      <c r="U248" s="42"/>
      <c r="V248" s="42"/>
      <c r="W248" s="42"/>
      <c r="X248" s="42"/>
      <c r="Y248" s="42"/>
      <c r="Z248" s="24">
        <v>1</v>
      </c>
      <c r="AA248" s="42"/>
      <c r="AB248" s="42"/>
      <c r="AC248" s="42"/>
      <c r="AD248" s="24">
        <v>1</v>
      </c>
      <c r="AE248" s="42"/>
      <c r="AF248" s="42"/>
      <c r="AG248" s="42"/>
      <c r="AH248" s="42"/>
      <c r="AI248" s="42"/>
      <c r="AJ248" s="42"/>
      <c r="AK248" s="42"/>
      <c r="AL248" s="42"/>
      <c r="AM248" s="24">
        <v>1</v>
      </c>
      <c r="AN248" s="24"/>
      <c r="AO248" s="42"/>
      <c r="AP248" s="42"/>
      <c r="AQ248" s="42"/>
      <c r="AR248" s="42"/>
      <c r="AS248" s="24"/>
      <c r="AT248" s="42"/>
      <c r="AU248" s="42"/>
      <c r="AV248" s="42"/>
      <c r="AW248" s="2"/>
      <c r="AX248" s="2"/>
      <c r="AY248" s="24"/>
      <c r="AZ248" s="24">
        <v>1</v>
      </c>
      <c r="BA248" s="24"/>
      <c r="BB248" s="24">
        <v>1</v>
      </c>
      <c r="BC248" s="24">
        <v>24</v>
      </c>
      <c r="BD248" s="24"/>
      <c r="BE248" s="27"/>
      <c r="BF248" s="3" t="s">
        <v>1322</v>
      </c>
      <c r="BG248" s="44"/>
    </row>
    <row r="249" spans="1:59" x14ac:dyDescent="0.25">
      <c r="A249" s="9" t="s">
        <v>396</v>
      </c>
      <c r="B249" s="1">
        <v>9127000</v>
      </c>
      <c r="C249" s="37">
        <v>143100</v>
      </c>
      <c r="D249" s="1" t="s">
        <v>495</v>
      </c>
      <c r="E249" s="1" t="s">
        <v>665</v>
      </c>
      <c r="F249" s="1" t="s">
        <v>1323</v>
      </c>
      <c r="G249" s="1" t="s">
        <v>1323</v>
      </c>
      <c r="H249" s="1">
        <v>30188</v>
      </c>
      <c r="I249" s="1">
        <v>7520</v>
      </c>
      <c r="J249" s="25">
        <v>34</v>
      </c>
      <c r="K249" s="26">
        <v>0.624</v>
      </c>
      <c r="L249" s="2" t="s">
        <v>1324</v>
      </c>
      <c r="M249" s="2" t="s">
        <v>1325</v>
      </c>
      <c r="N249" s="2" t="s">
        <v>1326</v>
      </c>
      <c r="O249" s="24" t="s">
        <v>1934</v>
      </c>
      <c r="P249" s="24">
        <v>992</v>
      </c>
      <c r="Q249" s="24" t="s">
        <v>1734</v>
      </c>
      <c r="R249" s="42"/>
      <c r="S249" s="42"/>
      <c r="T249" s="42"/>
      <c r="U249" s="42"/>
      <c r="V249" s="42"/>
      <c r="W249" s="42"/>
      <c r="X249" s="42">
        <v>1</v>
      </c>
      <c r="Y249" s="42"/>
      <c r="Z249" s="24">
        <v>1</v>
      </c>
      <c r="AA249" s="42"/>
      <c r="AB249" s="42"/>
      <c r="AC249" s="42">
        <v>1</v>
      </c>
      <c r="AD249" s="24">
        <v>1</v>
      </c>
      <c r="AE249" s="42"/>
      <c r="AF249" s="42"/>
      <c r="AG249" s="42"/>
      <c r="AH249" s="42"/>
      <c r="AI249" s="42"/>
      <c r="AJ249" s="42"/>
      <c r="AK249" s="42"/>
      <c r="AL249" s="42"/>
      <c r="AM249" s="24">
        <v>1</v>
      </c>
      <c r="AN249" s="24">
        <v>1</v>
      </c>
      <c r="AO249" s="42"/>
      <c r="AP249" s="42"/>
      <c r="AQ249" s="42"/>
      <c r="AR249" s="42"/>
      <c r="AS249" s="24"/>
      <c r="AT249" s="42"/>
      <c r="AU249" s="42"/>
      <c r="AV249" s="42"/>
      <c r="AW249" s="2"/>
      <c r="AX249" s="2"/>
      <c r="AY249" s="24"/>
      <c r="AZ249" s="24"/>
      <c r="BA249" s="24"/>
      <c r="BB249" s="24"/>
      <c r="BC249" s="24">
        <v>4</v>
      </c>
      <c r="BD249" s="24">
        <v>2</v>
      </c>
      <c r="BE249" s="27"/>
      <c r="BF249" s="3" t="s">
        <v>1327</v>
      </c>
      <c r="BG249" s="44" t="s">
        <v>1988</v>
      </c>
    </row>
    <row r="250" spans="1:59" x14ac:dyDescent="0.25">
      <c r="A250" s="9" t="s">
        <v>397</v>
      </c>
      <c r="B250" s="1">
        <v>55890747</v>
      </c>
      <c r="C250" s="37">
        <v>945087</v>
      </c>
      <c r="D250" s="1" t="s">
        <v>481</v>
      </c>
      <c r="E250" s="1" t="s">
        <v>689</v>
      </c>
      <c r="F250" s="1" t="s">
        <v>1328</v>
      </c>
      <c r="G250" s="1" t="s">
        <v>1329</v>
      </c>
      <c r="H250" s="1">
        <v>176465</v>
      </c>
      <c r="I250" s="1">
        <v>56852</v>
      </c>
      <c r="J250" s="25">
        <v>37.6</v>
      </c>
      <c r="K250" s="26">
        <v>0.52800000000000002</v>
      </c>
      <c r="L250" s="2" t="s">
        <v>1330</v>
      </c>
      <c r="M250" s="2" t="s">
        <v>151</v>
      </c>
      <c r="N250" s="2" t="s">
        <v>151</v>
      </c>
      <c r="O250" s="24" t="s">
        <v>1935</v>
      </c>
      <c r="P250" s="24">
        <v>255</v>
      </c>
      <c r="Q250" s="24" t="s">
        <v>1744</v>
      </c>
      <c r="R250" s="42"/>
      <c r="S250" s="42"/>
      <c r="T250" s="42"/>
      <c r="U250" s="42"/>
      <c r="V250" s="42">
        <v>1</v>
      </c>
      <c r="W250" s="42"/>
      <c r="X250" s="42"/>
      <c r="Y250" s="42"/>
      <c r="Z250" s="24">
        <v>1</v>
      </c>
      <c r="AA250" s="42">
        <v>1</v>
      </c>
      <c r="AB250" s="42"/>
      <c r="AC250" s="42"/>
      <c r="AD250" s="24">
        <v>1</v>
      </c>
      <c r="AE250" s="42"/>
      <c r="AF250" s="42"/>
      <c r="AG250" s="42"/>
      <c r="AH250" s="42"/>
      <c r="AI250" s="42"/>
      <c r="AJ250" s="42"/>
      <c r="AK250" s="42"/>
      <c r="AL250" s="42"/>
      <c r="AM250" s="24">
        <v>1</v>
      </c>
      <c r="AN250" s="24">
        <v>1</v>
      </c>
      <c r="AO250" s="42"/>
      <c r="AP250" s="42"/>
      <c r="AQ250" s="42"/>
      <c r="AR250" s="42">
        <v>1</v>
      </c>
      <c r="AS250" s="24"/>
      <c r="AT250" s="42"/>
      <c r="AU250" s="42"/>
      <c r="AV250" s="42"/>
      <c r="AW250" s="2"/>
      <c r="AX250" s="2"/>
      <c r="AY250" s="24"/>
      <c r="AZ250" s="24"/>
      <c r="BA250" s="24"/>
      <c r="BB250" s="24"/>
      <c r="BC250" s="24">
        <v>2</v>
      </c>
      <c r="BD250" s="24">
        <v>7</v>
      </c>
      <c r="BE250" s="27">
        <v>3</v>
      </c>
      <c r="BF250" s="3" t="s">
        <v>1331</v>
      </c>
      <c r="BG250" s="44" t="s">
        <v>1986</v>
      </c>
    </row>
    <row r="251" spans="1:59" x14ac:dyDescent="0.25">
      <c r="A251" s="9" t="s">
        <v>398</v>
      </c>
      <c r="B251" s="1">
        <v>0</v>
      </c>
      <c r="C251" s="37">
        <v>60</v>
      </c>
      <c r="D251" s="1" t="s">
        <v>495</v>
      </c>
      <c r="E251" s="1" t="s">
        <v>496</v>
      </c>
      <c r="F251" s="1" t="s">
        <v>1332</v>
      </c>
      <c r="G251" s="1" t="s">
        <v>1332</v>
      </c>
      <c r="J251" s="25"/>
      <c r="K251" s="26"/>
      <c r="L251" s="2"/>
      <c r="M251" s="2" t="s">
        <v>1333</v>
      </c>
      <c r="N251" s="2"/>
      <c r="O251" s="24" t="s">
        <v>1937</v>
      </c>
      <c r="P251" s="24">
        <v>246</v>
      </c>
      <c r="Q251" s="24" t="s">
        <v>1620</v>
      </c>
      <c r="R251" s="42"/>
      <c r="S251" s="42"/>
      <c r="T251" s="42"/>
      <c r="U251" s="42"/>
      <c r="V251" s="42"/>
      <c r="W251" s="42"/>
      <c r="X251" s="42"/>
      <c r="Y251" s="42"/>
      <c r="Z251" s="24"/>
      <c r="AA251" s="42"/>
      <c r="AB251" s="42"/>
      <c r="AC251" s="42"/>
      <c r="AD251" s="24">
        <v>0</v>
      </c>
      <c r="AE251" s="42"/>
      <c r="AF251" s="42"/>
      <c r="AG251" s="42"/>
      <c r="AH251" s="42"/>
      <c r="AI251" s="42"/>
      <c r="AJ251" s="42"/>
      <c r="AK251" s="42"/>
      <c r="AL251" s="42"/>
      <c r="AM251" s="24"/>
      <c r="AN251" s="24"/>
      <c r="AO251" s="42"/>
      <c r="AP251" s="42"/>
      <c r="AQ251" s="42"/>
      <c r="AR251" s="42"/>
      <c r="AS251" s="24"/>
      <c r="AT251" s="42"/>
      <c r="AU251" s="42"/>
      <c r="AV251" s="42"/>
      <c r="AW251" s="2" t="s">
        <v>365</v>
      </c>
      <c r="AX251" s="2" t="s">
        <v>493</v>
      </c>
      <c r="AY251" s="24">
        <v>1</v>
      </c>
      <c r="AZ251" s="24">
        <v>1</v>
      </c>
      <c r="BA251" s="24"/>
      <c r="BB251" s="24"/>
      <c r="BC251" s="24"/>
      <c r="BD251" s="24"/>
      <c r="BE251" s="27"/>
      <c r="BF251" s="3" t="s">
        <v>1334</v>
      </c>
      <c r="BG251" s="44"/>
    </row>
    <row r="252" spans="1:59" x14ac:dyDescent="0.25">
      <c r="A252" s="9" t="s">
        <v>399</v>
      </c>
      <c r="B252" s="1">
        <v>0</v>
      </c>
      <c r="C252" s="37">
        <v>439</v>
      </c>
      <c r="D252" s="1" t="s">
        <v>495</v>
      </c>
      <c r="E252" s="1" t="s">
        <v>496</v>
      </c>
      <c r="J252" s="25"/>
      <c r="K252" s="26"/>
      <c r="L252" s="2"/>
      <c r="M252" s="2" t="s">
        <v>1335</v>
      </c>
      <c r="N252" s="2"/>
      <c r="O252" s="24" t="s">
        <v>1936</v>
      </c>
      <c r="P252" s="24"/>
      <c r="Q252" s="24" t="s">
        <v>1731</v>
      </c>
      <c r="R252" s="42"/>
      <c r="S252" s="42"/>
      <c r="T252" s="42"/>
      <c r="U252" s="42"/>
      <c r="V252" s="42"/>
      <c r="W252" s="42"/>
      <c r="X252" s="42"/>
      <c r="Y252" s="42"/>
      <c r="Z252" s="24"/>
      <c r="AA252" s="42"/>
      <c r="AB252" s="42"/>
      <c r="AC252" s="42"/>
      <c r="AD252" s="24">
        <v>0</v>
      </c>
      <c r="AE252" s="42"/>
      <c r="AF252" s="42"/>
      <c r="AG252" s="42"/>
      <c r="AH252" s="42"/>
      <c r="AI252" s="42"/>
      <c r="AJ252" s="42"/>
      <c r="AK252" s="42"/>
      <c r="AL252" s="42"/>
      <c r="AM252" s="24"/>
      <c r="AN252" s="24"/>
      <c r="AO252" s="42"/>
      <c r="AP252" s="42"/>
      <c r="AQ252" s="42"/>
      <c r="AR252" s="42"/>
      <c r="AS252" s="24"/>
      <c r="AT252" s="42"/>
      <c r="AU252" s="42"/>
      <c r="AV252" s="42"/>
      <c r="AW252" s="2" t="s">
        <v>262</v>
      </c>
      <c r="AX252" s="2" t="s">
        <v>493</v>
      </c>
      <c r="AY252" s="24">
        <v>1</v>
      </c>
      <c r="AZ252" s="24">
        <v>1</v>
      </c>
      <c r="BA252" s="24"/>
      <c r="BB252" s="24"/>
      <c r="BC252" s="24"/>
      <c r="BD252" s="24"/>
      <c r="BE252" s="27"/>
      <c r="BF252" s="3" t="s">
        <v>1336</v>
      </c>
      <c r="BG252" s="44"/>
    </row>
    <row r="253" spans="1:59" x14ac:dyDescent="0.25">
      <c r="A253" s="9" t="s">
        <v>400</v>
      </c>
      <c r="B253" s="1">
        <v>1387149</v>
      </c>
      <c r="C253" s="37">
        <v>14874</v>
      </c>
      <c r="D253" s="1" t="s">
        <v>495</v>
      </c>
      <c r="E253" s="1" t="s">
        <v>619</v>
      </c>
      <c r="F253" s="1" t="s">
        <v>1337</v>
      </c>
      <c r="G253" s="1" t="s">
        <v>1337</v>
      </c>
      <c r="H253" s="1">
        <v>6470</v>
      </c>
      <c r="I253" s="1">
        <v>2746</v>
      </c>
      <c r="J253" s="25">
        <v>28.7</v>
      </c>
      <c r="K253" s="26"/>
      <c r="L253" s="2"/>
      <c r="M253" s="2" t="s">
        <v>202</v>
      </c>
      <c r="N253" s="2"/>
      <c r="O253" s="24" t="s">
        <v>1938</v>
      </c>
      <c r="P253" s="24">
        <v>670</v>
      </c>
      <c r="Q253" s="24" t="s">
        <v>1736</v>
      </c>
      <c r="R253" s="42"/>
      <c r="S253" s="42"/>
      <c r="T253" s="42"/>
      <c r="U253" s="42"/>
      <c r="V253" s="42"/>
      <c r="W253" s="42"/>
      <c r="X253" s="42"/>
      <c r="Y253" s="42"/>
      <c r="Z253" s="24">
        <v>1</v>
      </c>
      <c r="AA253" s="42"/>
      <c r="AB253" s="42"/>
      <c r="AC253" s="42"/>
      <c r="AD253" s="24">
        <v>1</v>
      </c>
      <c r="AE253" s="42"/>
      <c r="AF253" s="42"/>
      <c r="AG253" s="42"/>
      <c r="AH253" s="42"/>
      <c r="AI253" s="42"/>
      <c r="AJ253" s="42"/>
      <c r="AK253" s="42"/>
      <c r="AL253" s="42"/>
      <c r="AM253" s="24"/>
      <c r="AN253" s="24">
        <v>1</v>
      </c>
      <c r="AO253" s="42"/>
      <c r="AP253" s="42"/>
      <c r="AQ253" s="42"/>
      <c r="AR253" s="42"/>
      <c r="AS253" s="24"/>
      <c r="AT253" s="42"/>
      <c r="AU253" s="42"/>
      <c r="AV253" s="42"/>
      <c r="AW253" s="2"/>
      <c r="AX253" s="2"/>
      <c r="AY253" s="24">
        <v>1</v>
      </c>
      <c r="AZ253" s="24"/>
      <c r="BA253" s="24">
        <v>1</v>
      </c>
      <c r="BB253" s="24">
        <v>2</v>
      </c>
      <c r="BC253" s="24"/>
      <c r="BD253" s="24"/>
      <c r="BE253" s="27"/>
      <c r="BF253" s="3" t="s">
        <v>1338</v>
      </c>
      <c r="BG253" s="44"/>
    </row>
    <row r="254" spans="1:59" x14ac:dyDescent="0.25">
      <c r="A254" s="9" t="s">
        <v>131</v>
      </c>
      <c r="B254" s="1">
        <v>7538000</v>
      </c>
      <c r="C254" s="37">
        <v>56785</v>
      </c>
      <c r="D254" s="1" t="s">
        <v>481</v>
      </c>
      <c r="E254" s="1" t="s">
        <v>588</v>
      </c>
      <c r="F254" s="1" t="s">
        <v>1339</v>
      </c>
      <c r="G254" s="1" t="s">
        <v>1339</v>
      </c>
      <c r="H254" s="1">
        <v>13886</v>
      </c>
      <c r="I254" s="1">
        <v>5358</v>
      </c>
      <c r="J254" s="25">
        <v>34.4</v>
      </c>
      <c r="K254" s="26">
        <v>0.51300000000000001</v>
      </c>
      <c r="L254" s="2" t="s">
        <v>629</v>
      </c>
      <c r="M254" s="2" t="s">
        <v>131</v>
      </c>
      <c r="N254" s="2" t="s">
        <v>1340</v>
      </c>
      <c r="O254" s="24" t="s">
        <v>1939</v>
      </c>
      <c r="P254" s="24">
        <v>228</v>
      </c>
      <c r="Q254" s="24" t="s">
        <v>1732</v>
      </c>
      <c r="R254" s="42"/>
      <c r="S254" s="42"/>
      <c r="T254" s="42"/>
      <c r="U254" s="42"/>
      <c r="V254" s="42"/>
      <c r="W254" s="42"/>
      <c r="X254" s="42"/>
      <c r="Y254" s="42"/>
      <c r="Z254" s="24">
        <v>1</v>
      </c>
      <c r="AA254" s="42"/>
      <c r="AB254" s="42"/>
      <c r="AC254" s="42"/>
      <c r="AD254" s="24">
        <v>1</v>
      </c>
      <c r="AE254" s="42"/>
      <c r="AF254" s="42"/>
      <c r="AG254" s="42"/>
      <c r="AH254" s="42"/>
      <c r="AI254" s="42"/>
      <c r="AJ254" s="42"/>
      <c r="AK254" s="42"/>
      <c r="AL254" s="42"/>
      <c r="AM254" s="24">
        <v>1</v>
      </c>
      <c r="AN254" s="24">
        <v>1</v>
      </c>
      <c r="AO254" s="42"/>
      <c r="AP254" s="42"/>
      <c r="AQ254" s="42"/>
      <c r="AR254" s="42"/>
      <c r="AS254" s="24"/>
      <c r="AT254" s="42">
        <v>1</v>
      </c>
      <c r="AU254" s="42"/>
      <c r="AV254" s="42"/>
      <c r="AW254" s="2"/>
      <c r="AX254" s="2"/>
      <c r="AY254" s="24">
        <v>1</v>
      </c>
      <c r="AZ254" s="24"/>
      <c r="BA254" s="24"/>
      <c r="BB254" s="24"/>
      <c r="BC254" s="24">
        <v>1</v>
      </c>
      <c r="BD254" s="24">
        <v>1</v>
      </c>
      <c r="BE254" s="27"/>
      <c r="BF254" s="3" t="s">
        <v>1341</v>
      </c>
      <c r="BG254" s="44" t="s">
        <v>2005</v>
      </c>
    </row>
    <row r="255" spans="1:59" x14ac:dyDescent="0.25">
      <c r="A255" s="9" t="s">
        <v>401</v>
      </c>
      <c r="B255" s="1">
        <v>1400</v>
      </c>
      <c r="C255" s="37">
        <v>12</v>
      </c>
      <c r="D255" s="1" t="s">
        <v>552</v>
      </c>
      <c r="E255" s="1" t="s">
        <v>878</v>
      </c>
      <c r="F255" s="1" t="s">
        <v>1342</v>
      </c>
      <c r="J255" s="25"/>
      <c r="K255" s="26"/>
      <c r="L255" s="2"/>
      <c r="M255" s="2" t="s">
        <v>401</v>
      </c>
      <c r="N255" s="2"/>
      <c r="O255" s="24" t="s">
        <v>1940</v>
      </c>
      <c r="P255" s="24">
        <v>690</v>
      </c>
      <c r="Q255" s="24" t="s">
        <v>1735</v>
      </c>
      <c r="R255" s="42"/>
      <c r="S255" s="42"/>
      <c r="T255" s="42"/>
      <c r="U255" s="42"/>
      <c r="V255" s="42"/>
      <c r="W255" s="42"/>
      <c r="X255" s="42"/>
      <c r="Y255" s="42"/>
      <c r="Z255" s="24"/>
      <c r="AA255" s="42"/>
      <c r="AB255" s="42"/>
      <c r="AC255" s="42"/>
      <c r="AD255" s="24">
        <v>0</v>
      </c>
      <c r="AE255" s="42"/>
      <c r="AF255" s="42"/>
      <c r="AG255" s="42"/>
      <c r="AH255" s="42"/>
      <c r="AI255" s="42"/>
      <c r="AJ255" s="42"/>
      <c r="AK255" s="42"/>
      <c r="AL255" s="42"/>
      <c r="AM255" s="24"/>
      <c r="AN255" s="24"/>
      <c r="AO255" s="42"/>
      <c r="AP255" s="42"/>
      <c r="AQ255" s="42"/>
      <c r="AR255" s="42"/>
      <c r="AS255" s="24"/>
      <c r="AT255" s="42"/>
      <c r="AU255" s="42"/>
      <c r="AV255" s="42"/>
      <c r="AW255" s="2" t="s">
        <v>350</v>
      </c>
      <c r="AX255" s="2" t="s">
        <v>907</v>
      </c>
      <c r="AY255" s="24">
        <v>1</v>
      </c>
      <c r="AZ255" s="24">
        <v>1</v>
      </c>
      <c r="BA255" s="24"/>
      <c r="BB255" s="24"/>
      <c r="BC255" s="24"/>
      <c r="BD255" s="24"/>
      <c r="BE255" s="27"/>
      <c r="BF255" s="3" t="s">
        <v>1343</v>
      </c>
      <c r="BG255" s="44"/>
    </row>
    <row r="256" spans="1:59" x14ac:dyDescent="0.25">
      <c r="A256" s="9" t="s">
        <v>402</v>
      </c>
      <c r="B256" s="1">
        <v>100651</v>
      </c>
      <c r="C256" s="37">
        <v>747</v>
      </c>
      <c r="D256" s="1" t="s">
        <v>552</v>
      </c>
      <c r="E256" s="1" t="s">
        <v>878</v>
      </c>
      <c r="F256" s="1" t="s">
        <v>1344</v>
      </c>
      <c r="G256" s="1" t="s">
        <v>1344</v>
      </c>
      <c r="H256" s="1">
        <v>620</v>
      </c>
      <c r="I256" s="1">
        <v>488</v>
      </c>
      <c r="J256" s="25"/>
      <c r="K256" s="26">
        <v>0.71699999999999997</v>
      </c>
      <c r="L256" s="2"/>
      <c r="M256" s="2" t="s">
        <v>402</v>
      </c>
      <c r="N256" s="2"/>
      <c r="O256" s="24" t="s">
        <v>1941</v>
      </c>
      <c r="P256" s="24">
        <v>676</v>
      </c>
      <c r="Q256" s="24" t="s">
        <v>1739</v>
      </c>
      <c r="R256" s="42"/>
      <c r="S256" s="42"/>
      <c r="T256" s="42"/>
      <c r="U256" s="42"/>
      <c r="V256" s="42"/>
      <c r="W256" s="42"/>
      <c r="X256" s="42"/>
      <c r="Y256" s="42"/>
      <c r="Z256" s="24">
        <v>1</v>
      </c>
      <c r="AA256" s="42">
        <v>1</v>
      </c>
      <c r="AB256" s="42"/>
      <c r="AC256" s="42"/>
      <c r="AD256" s="24">
        <v>1</v>
      </c>
      <c r="AE256" s="42"/>
      <c r="AF256" s="42"/>
      <c r="AG256" s="42"/>
      <c r="AH256" s="42"/>
      <c r="AI256" s="42"/>
      <c r="AJ256" s="42"/>
      <c r="AK256" s="42"/>
      <c r="AL256" s="42"/>
      <c r="AM256" s="24">
        <v>1</v>
      </c>
      <c r="AN256" s="24">
        <v>1</v>
      </c>
      <c r="AO256" s="42"/>
      <c r="AP256" s="42"/>
      <c r="AQ256" s="42"/>
      <c r="AR256" s="42"/>
      <c r="AS256" s="24"/>
      <c r="AT256" s="42"/>
      <c r="AU256" s="42"/>
      <c r="AV256" s="42"/>
      <c r="AW256" s="2"/>
      <c r="AX256" s="2"/>
      <c r="AY256" s="24">
        <v>1</v>
      </c>
      <c r="AZ256" s="24">
        <v>1</v>
      </c>
      <c r="BA256" s="24"/>
      <c r="BB256" s="24"/>
      <c r="BC256" s="24">
        <v>1</v>
      </c>
      <c r="BD256" s="24"/>
      <c r="BE256" s="27">
        <v>1</v>
      </c>
      <c r="BF256" s="3" t="s">
        <v>1345</v>
      </c>
      <c r="BG256" s="44"/>
    </row>
    <row r="257" spans="1:59" x14ac:dyDescent="0.25">
      <c r="A257" s="9" t="s">
        <v>1408</v>
      </c>
      <c r="B257" s="1">
        <v>469000</v>
      </c>
      <c r="C257" s="37">
        <v>4163</v>
      </c>
      <c r="D257" s="1" t="s">
        <v>488</v>
      </c>
      <c r="E257" s="1" t="s">
        <v>545</v>
      </c>
      <c r="F257" s="1" t="s">
        <v>1482</v>
      </c>
      <c r="J257" s="25"/>
      <c r="K257" s="26"/>
      <c r="L257" s="2"/>
      <c r="M257" s="2"/>
      <c r="N257" s="2"/>
      <c r="O257" s="24"/>
      <c r="P257" s="24"/>
      <c r="Q257" s="24"/>
      <c r="R257" s="42"/>
      <c r="S257" s="42"/>
      <c r="T257" s="42"/>
      <c r="U257" s="42"/>
      <c r="V257" s="42"/>
      <c r="W257" s="42"/>
      <c r="X257" s="42"/>
      <c r="Y257" s="42"/>
      <c r="Z257" s="24"/>
      <c r="AA257" s="42"/>
      <c r="AB257" s="42"/>
      <c r="AC257" s="42"/>
      <c r="AD257" s="24">
        <v>0</v>
      </c>
      <c r="AE257" s="42"/>
      <c r="AF257" s="42"/>
      <c r="AG257" s="42"/>
      <c r="AH257" s="42"/>
      <c r="AI257" s="42"/>
      <c r="AJ257" s="42"/>
      <c r="AK257" s="42"/>
      <c r="AL257" s="42"/>
      <c r="AM257" s="24"/>
      <c r="AN257" s="24"/>
      <c r="AO257" s="42"/>
      <c r="AP257" s="42"/>
      <c r="AQ257" s="42"/>
      <c r="AR257" s="42"/>
      <c r="AS257" s="24"/>
      <c r="AT257" s="42"/>
      <c r="AU257" s="42"/>
      <c r="AV257" s="42"/>
      <c r="AW257" s="2" t="s">
        <v>338</v>
      </c>
      <c r="AX257" s="2" t="s">
        <v>988</v>
      </c>
      <c r="AY257" s="24"/>
      <c r="AZ257" s="24"/>
      <c r="BA257" s="24"/>
      <c r="BB257" s="24"/>
      <c r="BC257" s="24"/>
      <c r="BD257" s="24"/>
      <c r="BE257" s="27"/>
      <c r="BF257" s="3" t="s">
        <v>1512</v>
      </c>
      <c r="BG257" s="44"/>
    </row>
    <row r="258" spans="1:59" x14ac:dyDescent="0.25">
      <c r="A258" s="9" t="s">
        <v>403</v>
      </c>
      <c r="B258" s="1">
        <v>1363985</v>
      </c>
      <c r="C258" s="37">
        <v>5130</v>
      </c>
      <c r="D258" s="1" t="s">
        <v>520</v>
      </c>
      <c r="E258" s="1" t="s">
        <v>521</v>
      </c>
      <c r="F258" s="1" t="s">
        <v>1346</v>
      </c>
      <c r="G258" s="1" t="s">
        <v>1347</v>
      </c>
      <c r="H258" s="1">
        <v>44100</v>
      </c>
      <c r="I258" s="1">
        <v>22525</v>
      </c>
      <c r="J258" s="25">
        <v>40.299999999999997</v>
      </c>
      <c r="K258" s="26">
        <v>0.79900000000000004</v>
      </c>
      <c r="L258" s="2"/>
      <c r="M258" s="2" t="s">
        <v>123</v>
      </c>
      <c r="N258" s="2"/>
      <c r="O258" s="24" t="s">
        <v>1942</v>
      </c>
      <c r="P258" s="24">
        <v>1</v>
      </c>
      <c r="Q258" s="24" t="s">
        <v>1741</v>
      </c>
      <c r="R258" s="42"/>
      <c r="S258" s="42"/>
      <c r="T258" s="42"/>
      <c r="U258" s="42"/>
      <c r="V258" s="42"/>
      <c r="W258" s="42">
        <v>1</v>
      </c>
      <c r="X258" s="42"/>
      <c r="Y258" s="42"/>
      <c r="Z258" s="24">
        <v>1</v>
      </c>
      <c r="AA258" s="42">
        <v>1</v>
      </c>
      <c r="AB258" s="42"/>
      <c r="AC258" s="42"/>
      <c r="AD258" s="24">
        <v>1</v>
      </c>
      <c r="AE258" s="42"/>
      <c r="AF258" s="42"/>
      <c r="AG258" s="42"/>
      <c r="AH258" s="42"/>
      <c r="AI258" s="42"/>
      <c r="AJ258" s="42"/>
      <c r="AK258" s="42"/>
      <c r="AL258" s="42">
        <v>1</v>
      </c>
      <c r="AM258" s="24">
        <v>1</v>
      </c>
      <c r="AN258" s="24">
        <v>1</v>
      </c>
      <c r="AO258" s="42"/>
      <c r="AP258" s="42"/>
      <c r="AQ258" s="42"/>
      <c r="AR258" s="42"/>
      <c r="AS258" s="24"/>
      <c r="AT258" s="42"/>
      <c r="AU258" s="42"/>
      <c r="AV258" s="42"/>
      <c r="AW258" s="2"/>
      <c r="AX258" s="2"/>
      <c r="AY258" s="24">
        <v>1</v>
      </c>
      <c r="AZ258" s="24">
        <v>1</v>
      </c>
      <c r="BA258" s="24"/>
      <c r="BB258" s="24">
        <v>1</v>
      </c>
      <c r="BC258" s="24">
        <v>19</v>
      </c>
      <c r="BD258" s="24"/>
      <c r="BE258" s="27"/>
      <c r="BF258" s="3" t="s">
        <v>1348</v>
      </c>
      <c r="BG258" s="44" t="s">
        <v>1987</v>
      </c>
    </row>
    <row r="259" spans="1:59" x14ac:dyDescent="0.25">
      <c r="A259" s="9" t="s">
        <v>404</v>
      </c>
      <c r="B259" s="1">
        <v>11722038</v>
      </c>
      <c r="C259" s="37">
        <v>163610</v>
      </c>
      <c r="D259" s="1" t="s">
        <v>481</v>
      </c>
      <c r="E259" s="1" t="s">
        <v>482</v>
      </c>
      <c r="F259" s="1" t="s">
        <v>1349</v>
      </c>
      <c r="G259" s="1" t="s">
        <v>1349</v>
      </c>
      <c r="H259" s="1">
        <v>141816</v>
      </c>
      <c r="I259" s="1">
        <v>39895</v>
      </c>
      <c r="J259" s="25">
        <v>41.4</v>
      </c>
      <c r="K259" s="26">
        <v>0.73899999999999999</v>
      </c>
      <c r="L259" s="2" t="s">
        <v>1350</v>
      </c>
      <c r="M259" s="2" t="s">
        <v>74</v>
      </c>
      <c r="N259" s="2" t="s">
        <v>1351</v>
      </c>
      <c r="O259" s="24" t="s">
        <v>1943</v>
      </c>
      <c r="P259" s="24">
        <v>216</v>
      </c>
      <c r="Q259" s="24" t="s">
        <v>1738</v>
      </c>
      <c r="R259" s="42"/>
      <c r="S259" s="42"/>
      <c r="T259" s="42"/>
      <c r="U259" s="42"/>
      <c r="V259" s="42"/>
      <c r="W259" s="42"/>
      <c r="X259" s="42"/>
      <c r="Y259" s="42"/>
      <c r="Z259" s="24">
        <v>1</v>
      </c>
      <c r="AA259" s="42"/>
      <c r="AB259" s="42"/>
      <c r="AC259" s="42"/>
      <c r="AD259" s="24">
        <v>1</v>
      </c>
      <c r="AE259" s="42"/>
      <c r="AF259" s="42"/>
      <c r="AG259" s="42"/>
      <c r="AH259" s="42"/>
      <c r="AI259" s="42"/>
      <c r="AJ259" s="42"/>
      <c r="AK259" s="42"/>
      <c r="AL259" s="42"/>
      <c r="AM259" s="24">
        <v>1</v>
      </c>
      <c r="AN259" s="24">
        <v>1</v>
      </c>
      <c r="AO259" s="42"/>
      <c r="AP259" s="42"/>
      <c r="AQ259" s="42"/>
      <c r="AR259" s="42"/>
      <c r="AS259" s="24"/>
      <c r="AT259" s="42"/>
      <c r="AU259" s="42">
        <v>1</v>
      </c>
      <c r="AV259" s="42"/>
      <c r="AW259" s="2"/>
      <c r="AX259" s="2"/>
      <c r="AY259" s="24"/>
      <c r="AZ259" s="24"/>
      <c r="BA259" s="24"/>
      <c r="BB259" s="24">
        <v>1</v>
      </c>
      <c r="BC259" s="24">
        <v>13</v>
      </c>
      <c r="BD259" s="24">
        <v>8</v>
      </c>
      <c r="BE259" s="27">
        <v>1</v>
      </c>
      <c r="BF259" s="3" t="s">
        <v>1352</v>
      </c>
      <c r="BG259" s="44" t="s">
        <v>2006</v>
      </c>
    </row>
    <row r="260" spans="1:59" x14ac:dyDescent="0.25">
      <c r="A260" s="9" t="s">
        <v>405</v>
      </c>
      <c r="B260" s="1">
        <v>6031187</v>
      </c>
      <c r="C260" s="37">
        <v>488100</v>
      </c>
      <c r="D260" s="1" t="s">
        <v>495</v>
      </c>
      <c r="E260" s="1" t="s">
        <v>665</v>
      </c>
      <c r="F260" s="1" t="s">
        <v>1353</v>
      </c>
      <c r="G260" s="1" t="s">
        <v>1353</v>
      </c>
      <c r="H260" s="1">
        <v>112393</v>
      </c>
      <c r="I260" s="1">
        <v>40761</v>
      </c>
      <c r="J260" s="25">
        <v>40.799999999999997</v>
      </c>
      <c r="K260" s="26">
        <v>0.71</v>
      </c>
      <c r="L260" s="2" t="s">
        <v>1354</v>
      </c>
      <c r="M260" s="2" t="s">
        <v>1355</v>
      </c>
      <c r="N260" s="2" t="s">
        <v>1356</v>
      </c>
      <c r="O260" s="24" t="s">
        <v>1945</v>
      </c>
      <c r="P260" s="24">
        <v>993</v>
      </c>
      <c r="Q260" s="24" t="s">
        <v>1737</v>
      </c>
      <c r="R260" s="42"/>
      <c r="S260" s="42"/>
      <c r="T260" s="42"/>
      <c r="U260" s="42"/>
      <c r="V260" s="42"/>
      <c r="W260" s="42"/>
      <c r="X260" s="42">
        <v>1</v>
      </c>
      <c r="Y260" s="42"/>
      <c r="Z260" s="24">
        <v>1</v>
      </c>
      <c r="AA260" s="42"/>
      <c r="AB260" s="42"/>
      <c r="AC260" s="42">
        <v>1</v>
      </c>
      <c r="AD260" s="24">
        <v>1</v>
      </c>
      <c r="AE260" s="42"/>
      <c r="AF260" s="42"/>
      <c r="AG260" s="42"/>
      <c r="AH260" s="42"/>
      <c r="AI260" s="42"/>
      <c r="AJ260" s="42"/>
      <c r="AK260" s="42"/>
      <c r="AL260" s="42"/>
      <c r="AM260" s="24"/>
      <c r="AN260" s="24">
        <v>1</v>
      </c>
      <c r="AO260" s="42"/>
      <c r="AP260" s="42"/>
      <c r="AQ260" s="42"/>
      <c r="AR260" s="42"/>
      <c r="AS260" s="24"/>
      <c r="AT260" s="42"/>
      <c r="AU260" s="42"/>
      <c r="AV260" s="42"/>
      <c r="AW260" s="2"/>
      <c r="AX260" s="2"/>
      <c r="AY260" s="24"/>
      <c r="AZ260" s="24"/>
      <c r="BA260" s="24"/>
      <c r="BB260" s="24"/>
      <c r="BC260" s="24"/>
      <c r="BD260" s="24">
        <v>3</v>
      </c>
      <c r="BE260" s="27"/>
      <c r="BF260" s="3" t="s">
        <v>1357</v>
      </c>
      <c r="BG260" s="44" t="s">
        <v>1988</v>
      </c>
    </row>
    <row r="261" spans="1:59" x14ac:dyDescent="0.25">
      <c r="A261" s="9" t="s">
        <v>406</v>
      </c>
      <c r="B261" s="1">
        <v>83154997</v>
      </c>
      <c r="C261" s="37">
        <v>783562</v>
      </c>
      <c r="D261" s="1" t="s">
        <v>495</v>
      </c>
      <c r="E261" s="1" t="s">
        <v>531</v>
      </c>
      <c r="F261" s="1" t="s">
        <v>1358</v>
      </c>
      <c r="G261" s="1" t="s">
        <v>1359</v>
      </c>
      <c r="H261" s="1">
        <v>2320641</v>
      </c>
      <c r="I261" s="1">
        <v>771274</v>
      </c>
      <c r="J261" s="25">
        <v>41.9</v>
      </c>
      <c r="K261" s="26">
        <v>0.80600000000000005</v>
      </c>
      <c r="L261" s="2" t="s">
        <v>1360</v>
      </c>
      <c r="M261" s="2" t="s">
        <v>8</v>
      </c>
      <c r="N261" s="2" t="s">
        <v>1361</v>
      </c>
      <c r="O261" s="24" t="s">
        <v>1946</v>
      </c>
      <c r="P261" s="24">
        <v>90</v>
      </c>
      <c r="Q261" s="24" t="s">
        <v>1740</v>
      </c>
      <c r="R261" s="42"/>
      <c r="S261" s="42"/>
      <c r="T261" s="42"/>
      <c r="U261" s="42"/>
      <c r="V261" s="42"/>
      <c r="W261" s="42"/>
      <c r="X261" s="42"/>
      <c r="Y261" s="42"/>
      <c r="Z261" s="24">
        <v>1</v>
      </c>
      <c r="AA261" s="42"/>
      <c r="AB261" s="42"/>
      <c r="AC261" s="42"/>
      <c r="AD261" s="24">
        <v>1</v>
      </c>
      <c r="AE261" s="42">
        <v>1</v>
      </c>
      <c r="AF261" s="42"/>
      <c r="AG261" s="42"/>
      <c r="AH261" s="42"/>
      <c r="AI261" s="42"/>
      <c r="AJ261" s="42"/>
      <c r="AK261" s="42">
        <v>1</v>
      </c>
      <c r="AL261" s="42"/>
      <c r="AM261" s="24">
        <v>1</v>
      </c>
      <c r="AN261" s="24">
        <v>1</v>
      </c>
      <c r="AO261" s="42"/>
      <c r="AP261" s="42">
        <v>1</v>
      </c>
      <c r="AQ261" s="42"/>
      <c r="AR261" s="42"/>
      <c r="AS261" s="24"/>
      <c r="AT261" s="42"/>
      <c r="AU261" s="42"/>
      <c r="AV261" s="42"/>
      <c r="AW261" s="2"/>
      <c r="AX261" s="2"/>
      <c r="AY261" s="24"/>
      <c r="AZ261" s="24"/>
      <c r="BA261" s="24">
        <v>1</v>
      </c>
      <c r="BB261" s="24">
        <v>3</v>
      </c>
      <c r="BC261" s="24">
        <v>91</v>
      </c>
      <c r="BD261" s="24">
        <v>15</v>
      </c>
      <c r="BE261" s="27">
        <v>8</v>
      </c>
      <c r="BF261" s="3" t="s">
        <v>1362</v>
      </c>
      <c r="BG261" s="44"/>
    </row>
    <row r="262" spans="1:59" x14ac:dyDescent="0.25">
      <c r="A262" s="9" t="s">
        <v>407</v>
      </c>
      <c r="B262" s="1">
        <v>10200</v>
      </c>
      <c r="C262" s="37">
        <v>26</v>
      </c>
      <c r="D262" s="1" t="s">
        <v>552</v>
      </c>
      <c r="E262" s="1" t="s">
        <v>878</v>
      </c>
      <c r="F262" s="1" t="s">
        <v>1363</v>
      </c>
      <c r="G262" s="1" t="s">
        <v>1364</v>
      </c>
      <c r="H262" s="1">
        <v>44</v>
      </c>
      <c r="I262" s="1">
        <v>42</v>
      </c>
      <c r="J262" s="25"/>
      <c r="K262" s="26"/>
      <c r="L262" s="2"/>
      <c r="M262" s="2" t="s">
        <v>407</v>
      </c>
      <c r="N262" s="2"/>
      <c r="O262" s="24" t="s">
        <v>1947</v>
      </c>
      <c r="P262" s="24">
        <v>688</v>
      </c>
      <c r="Q262" s="24" t="s">
        <v>1742</v>
      </c>
      <c r="R262" s="42"/>
      <c r="S262" s="42"/>
      <c r="T262" s="42"/>
      <c r="U262" s="42"/>
      <c r="V262" s="42"/>
      <c r="W262" s="42"/>
      <c r="X262" s="42"/>
      <c r="Y262" s="42"/>
      <c r="Z262" s="24"/>
      <c r="AA262" s="42">
        <v>1</v>
      </c>
      <c r="AB262" s="42"/>
      <c r="AC262" s="42"/>
      <c r="AD262" s="24">
        <v>0</v>
      </c>
      <c r="AE262" s="42"/>
      <c r="AF262" s="42"/>
      <c r="AG262" s="42"/>
      <c r="AH262" s="42"/>
      <c r="AI262" s="42"/>
      <c r="AJ262" s="42"/>
      <c r="AK262" s="42"/>
      <c r="AL262" s="42"/>
      <c r="AM262" s="24"/>
      <c r="AN262" s="24">
        <v>1</v>
      </c>
      <c r="AO262" s="42"/>
      <c r="AP262" s="42"/>
      <c r="AQ262" s="42"/>
      <c r="AR262" s="42"/>
      <c r="AS262" s="24"/>
      <c r="AT262" s="42"/>
      <c r="AU262" s="42"/>
      <c r="AV262" s="42"/>
      <c r="AW262" s="2"/>
      <c r="AX262" s="2"/>
      <c r="AY262" s="24">
        <v>1</v>
      </c>
      <c r="AZ262" s="24">
        <v>1</v>
      </c>
      <c r="BA262" s="24"/>
      <c r="BB262" s="24"/>
      <c r="BC262" s="24"/>
      <c r="BD262" s="24"/>
      <c r="BE262" s="27"/>
      <c r="BF262" s="3" t="s">
        <v>1365</v>
      </c>
      <c r="BG262" s="44"/>
    </row>
    <row r="263" spans="1:59" x14ac:dyDescent="0.25">
      <c r="A263" s="9" t="s">
        <v>408</v>
      </c>
      <c r="B263" s="1">
        <v>41858119</v>
      </c>
      <c r="C263" s="37">
        <v>576604</v>
      </c>
      <c r="D263" s="1" t="s">
        <v>488</v>
      </c>
      <c r="E263" s="1" t="s">
        <v>545</v>
      </c>
      <c r="F263" s="1" t="s">
        <v>1366</v>
      </c>
      <c r="G263" s="1" t="s">
        <v>1366</v>
      </c>
      <c r="H263" s="1">
        <v>389198</v>
      </c>
      <c r="I263" s="1">
        <v>130857</v>
      </c>
      <c r="J263" s="25">
        <v>26.4</v>
      </c>
      <c r="K263" s="26">
        <v>0.75</v>
      </c>
      <c r="L263" s="2" t="s">
        <v>1367</v>
      </c>
      <c r="M263" s="2" t="s">
        <v>50</v>
      </c>
      <c r="N263" s="2" t="s">
        <v>1368</v>
      </c>
      <c r="O263" s="24" t="s">
        <v>1948</v>
      </c>
      <c r="P263" s="24">
        <v>380</v>
      </c>
      <c r="Q263" s="24" t="s">
        <v>1745</v>
      </c>
      <c r="R263" s="42"/>
      <c r="S263" s="42"/>
      <c r="T263" s="42"/>
      <c r="U263" s="42"/>
      <c r="V263" s="42"/>
      <c r="W263" s="42"/>
      <c r="X263" s="42">
        <v>1</v>
      </c>
      <c r="Y263" s="42"/>
      <c r="Z263" s="24">
        <v>1</v>
      </c>
      <c r="AA263" s="42"/>
      <c r="AB263" s="42"/>
      <c r="AC263" s="42">
        <v>1</v>
      </c>
      <c r="AD263" s="24">
        <v>1</v>
      </c>
      <c r="AE263" s="42"/>
      <c r="AF263" s="42"/>
      <c r="AG263" s="42"/>
      <c r="AH263" s="42"/>
      <c r="AI263" s="42"/>
      <c r="AJ263" s="42"/>
      <c r="AK263" s="42"/>
      <c r="AL263" s="42"/>
      <c r="AM263" s="24">
        <v>1</v>
      </c>
      <c r="AN263" s="24">
        <v>1</v>
      </c>
      <c r="AO263" s="42"/>
      <c r="AP263" s="42"/>
      <c r="AQ263" s="42"/>
      <c r="AR263" s="42"/>
      <c r="AS263" s="24"/>
      <c r="AT263" s="42"/>
      <c r="AU263" s="42"/>
      <c r="AV263" s="42"/>
      <c r="AW263" s="2"/>
      <c r="AX263" s="2"/>
      <c r="AY263" s="24"/>
      <c r="AZ263" s="24"/>
      <c r="BA263" s="24"/>
      <c r="BB263" s="24">
        <v>5</v>
      </c>
      <c r="BC263" s="24">
        <v>121</v>
      </c>
      <c r="BD263" s="24">
        <v>7</v>
      </c>
      <c r="BE263" s="27"/>
      <c r="BF263" s="3" t="s">
        <v>1369</v>
      </c>
      <c r="BG263" s="44" t="s">
        <v>1988</v>
      </c>
    </row>
    <row r="264" spans="1:59" x14ac:dyDescent="0.25">
      <c r="A264" s="9" t="s">
        <v>136</v>
      </c>
      <c r="B264" s="1">
        <v>40229300</v>
      </c>
      <c r="C264" s="37">
        <v>241038</v>
      </c>
      <c r="D264" s="1" t="s">
        <v>481</v>
      </c>
      <c r="E264" s="1" t="s">
        <v>689</v>
      </c>
      <c r="F264" s="1" t="s">
        <v>1370</v>
      </c>
      <c r="G264" s="1" t="s">
        <v>1370</v>
      </c>
      <c r="H264" s="1">
        <v>95434</v>
      </c>
      <c r="I264" s="1">
        <v>28116</v>
      </c>
      <c r="J264" s="25">
        <v>42.8</v>
      </c>
      <c r="K264" s="26">
        <v>0.52800000000000002</v>
      </c>
      <c r="L264" s="2" t="s">
        <v>1371</v>
      </c>
      <c r="M264" s="2" t="s">
        <v>136</v>
      </c>
      <c r="N264" s="2" t="s">
        <v>136</v>
      </c>
      <c r="O264" s="24" t="s">
        <v>1372</v>
      </c>
      <c r="P264" s="24">
        <v>256</v>
      </c>
      <c r="Q264" s="24" t="s">
        <v>1746</v>
      </c>
      <c r="R264" s="42"/>
      <c r="S264" s="42"/>
      <c r="T264" s="42"/>
      <c r="U264" s="42"/>
      <c r="V264" s="42">
        <v>1</v>
      </c>
      <c r="W264" s="42"/>
      <c r="X264" s="42"/>
      <c r="Y264" s="42"/>
      <c r="Z264" s="24">
        <v>1</v>
      </c>
      <c r="AA264" s="42">
        <v>1</v>
      </c>
      <c r="AB264" s="42"/>
      <c r="AC264" s="42"/>
      <c r="AD264" s="24">
        <v>1</v>
      </c>
      <c r="AE264" s="42"/>
      <c r="AF264" s="42"/>
      <c r="AG264" s="42">
        <v>1</v>
      </c>
      <c r="AH264" s="42"/>
      <c r="AI264" s="42"/>
      <c r="AJ264" s="42"/>
      <c r="AK264" s="42"/>
      <c r="AL264" s="42"/>
      <c r="AM264" s="24">
        <v>1</v>
      </c>
      <c r="AN264" s="24">
        <v>1</v>
      </c>
      <c r="AO264" s="42"/>
      <c r="AP264" s="42"/>
      <c r="AQ264" s="42"/>
      <c r="AR264" s="42"/>
      <c r="AS264" s="24"/>
      <c r="AT264" s="42"/>
      <c r="AU264" s="42"/>
      <c r="AV264" s="42"/>
      <c r="AW264" s="2"/>
      <c r="AX264" s="2"/>
      <c r="AY264" s="24"/>
      <c r="AZ264" s="24"/>
      <c r="BA264" s="24"/>
      <c r="BB264" s="24"/>
      <c r="BC264" s="24">
        <v>7</v>
      </c>
      <c r="BD264" s="24">
        <v>3</v>
      </c>
      <c r="BE264" s="27">
        <v>2</v>
      </c>
      <c r="BF264" s="3" t="s">
        <v>1373</v>
      </c>
      <c r="BG264" s="44" t="s">
        <v>1986</v>
      </c>
    </row>
    <row r="265" spans="1:59" x14ac:dyDescent="0.25">
      <c r="A265" s="9" t="s">
        <v>409</v>
      </c>
      <c r="B265" s="1">
        <v>3518552</v>
      </c>
      <c r="C265" s="37">
        <v>176215</v>
      </c>
      <c r="D265" s="1" t="s">
        <v>520</v>
      </c>
      <c r="E265" s="1" t="s">
        <v>601</v>
      </c>
      <c r="F265" s="1" t="s">
        <v>1374</v>
      </c>
      <c r="G265" s="1" t="s">
        <v>1374</v>
      </c>
      <c r="H265" s="1">
        <v>82641</v>
      </c>
      <c r="I265" s="1">
        <v>59651</v>
      </c>
      <c r="J265" s="25">
        <v>39.5</v>
      </c>
      <c r="K265" s="26">
        <v>0.80800000000000005</v>
      </c>
      <c r="L265" s="2" t="s">
        <v>1375</v>
      </c>
      <c r="M265" s="2" t="s">
        <v>84</v>
      </c>
      <c r="N265" s="2" t="s">
        <v>84</v>
      </c>
      <c r="O265" s="24" t="s">
        <v>1949</v>
      </c>
      <c r="P265" s="24">
        <v>598</v>
      </c>
      <c r="Q265" s="24" t="s">
        <v>1749</v>
      </c>
      <c r="R265" s="42"/>
      <c r="S265" s="42"/>
      <c r="T265" s="42"/>
      <c r="U265" s="42"/>
      <c r="V265" s="42"/>
      <c r="W265" s="42"/>
      <c r="X265" s="42"/>
      <c r="Y265" s="42"/>
      <c r="Z265" s="24">
        <v>1</v>
      </c>
      <c r="AA265" s="42"/>
      <c r="AB265" s="42"/>
      <c r="AC265" s="42"/>
      <c r="AD265" s="24">
        <v>1</v>
      </c>
      <c r="AE265" s="42"/>
      <c r="AF265" s="42"/>
      <c r="AG265" s="42"/>
      <c r="AH265" s="42"/>
      <c r="AI265" s="42">
        <v>1</v>
      </c>
      <c r="AJ265" s="42"/>
      <c r="AK265" s="42"/>
      <c r="AL265" s="42">
        <v>1</v>
      </c>
      <c r="AM265" s="24">
        <v>1</v>
      </c>
      <c r="AN265" s="24">
        <v>1</v>
      </c>
      <c r="AO265" s="42"/>
      <c r="AP265" s="42"/>
      <c r="AQ265" s="42"/>
      <c r="AR265" s="42"/>
      <c r="AS265" s="24"/>
      <c r="AT265" s="42"/>
      <c r="AU265" s="42"/>
      <c r="AV265" s="42"/>
      <c r="AW265" s="2"/>
      <c r="AX265" s="2"/>
      <c r="AY265" s="24"/>
      <c r="AZ265" s="24"/>
      <c r="BA265" s="24"/>
      <c r="BB265" s="24"/>
      <c r="BC265" s="24">
        <v>10</v>
      </c>
      <c r="BD265" s="24">
        <v>1</v>
      </c>
      <c r="BE265" s="27">
        <v>1</v>
      </c>
      <c r="BF265" s="3" t="s">
        <v>1376</v>
      </c>
      <c r="BG265" s="44" t="s">
        <v>1997</v>
      </c>
    </row>
    <row r="266" spans="1:59" x14ac:dyDescent="0.25">
      <c r="A266" s="9" t="s">
        <v>410</v>
      </c>
      <c r="B266" s="1">
        <v>34165089</v>
      </c>
      <c r="C266" s="37">
        <v>447400</v>
      </c>
      <c r="D266" s="1" t="s">
        <v>495</v>
      </c>
      <c r="E266" s="1" t="s">
        <v>665</v>
      </c>
      <c r="F266" s="1" t="s">
        <v>1377</v>
      </c>
      <c r="G266" s="1" t="s">
        <v>1377</v>
      </c>
      <c r="H266" s="1">
        <v>238997</v>
      </c>
      <c r="I266" s="1">
        <v>50485</v>
      </c>
      <c r="J266" s="25">
        <v>36.700000000000003</v>
      </c>
      <c r="K266" s="26">
        <v>0.71</v>
      </c>
      <c r="L266" s="2" t="s">
        <v>1378</v>
      </c>
      <c r="M266" s="2" t="s">
        <v>80</v>
      </c>
      <c r="N266" s="2" t="s">
        <v>1379</v>
      </c>
      <c r="O266" s="24" t="s">
        <v>1950</v>
      </c>
      <c r="P266" s="24">
        <v>998</v>
      </c>
      <c r="Q266" s="24" t="s">
        <v>1750</v>
      </c>
      <c r="R266" s="42"/>
      <c r="S266" s="42"/>
      <c r="T266" s="42"/>
      <c r="U266" s="42"/>
      <c r="V266" s="42"/>
      <c r="W266" s="42"/>
      <c r="X266" s="42">
        <v>1</v>
      </c>
      <c r="Y266" s="42"/>
      <c r="Z266" s="24">
        <v>1</v>
      </c>
      <c r="AA266" s="42"/>
      <c r="AB266" s="42"/>
      <c r="AC266" s="42">
        <v>1</v>
      </c>
      <c r="AD266" s="24">
        <v>1</v>
      </c>
      <c r="AE266" s="42"/>
      <c r="AF266" s="42"/>
      <c r="AG266" s="42"/>
      <c r="AH266" s="42"/>
      <c r="AI266" s="42"/>
      <c r="AJ266" s="42"/>
      <c r="AK266" s="42"/>
      <c r="AL266" s="42"/>
      <c r="AM266" s="24"/>
      <c r="AN266" s="24">
        <v>1</v>
      </c>
      <c r="AO266" s="42"/>
      <c r="AP266" s="42"/>
      <c r="AQ266" s="42"/>
      <c r="AR266" s="42"/>
      <c r="AS266" s="24"/>
      <c r="AT266" s="42"/>
      <c r="AU266" s="42"/>
      <c r="AV266" s="42"/>
      <c r="AW266" s="2"/>
      <c r="AX266" s="2"/>
      <c r="AY266" s="24"/>
      <c r="AZ266" s="24"/>
      <c r="BA266" s="24"/>
      <c r="BB266" s="24"/>
      <c r="BC266" s="24">
        <v>31</v>
      </c>
      <c r="BD266" s="24">
        <v>4</v>
      </c>
      <c r="BE266" s="27">
        <v>2</v>
      </c>
      <c r="BF266" s="3" t="s">
        <v>1380</v>
      </c>
      <c r="BG266" s="44" t="s">
        <v>1988</v>
      </c>
    </row>
    <row r="267" spans="1:59" x14ac:dyDescent="0.25">
      <c r="A267" s="9" t="s">
        <v>411</v>
      </c>
      <c r="B267" s="1">
        <v>304500</v>
      </c>
      <c r="C267" s="37">
        <v>12189</v>
      </c>
      <c r="D267" s="1" t="s">
        <v>552</v>
      </c>
      <c r="E267" s="1" t="s">
        <v>783</v>
      </c>
      <c r="F267" s="1" t="s">
        <v>1381</v>
      </c>
      <c r="G267" s="1" t="s">
        <v>1381</v>
      </c>
      <c r="H267" s="1">
        <v>817</v>
      </c>
      <c r="I267" s="1">
        <v>928</v>
      </c>
      <c r="J267" s="25"/>
      <c r="K267" s="26">
        <v>0.59699999999999998</v>
      </c>
      <c r="L267" s="2"/>
      <c r="M267" s="2" t="s">
        <v>411</v>
      </c>
      <c r="N267" s="2"/>
      <c r="O267" s="24" t="s">
        <v>1952</v>
      </c>
      <c r="P267" s="24">
        <v>678</v>
      </c>
      <c r="Q267" s="24" t="s">
        <v>1757</v>
      </c>
      <c r="R267" s="42"/>
      <c r="S267" s="42"/>
      <c r="T267" s="42"/>
      <c r="U267" s="42"/>
      <c r="V267" s="42"/>
      <c r="W267" s="42"/>
      <c r="X267" s="42"/>
      <c r="Y267" s="42"/>
      <c r="Z267" s="24">
        <v>1</v>
      </c>
      <c r="AA267" s="42">
        <v>1</v>
      </c>
      <c r="AB267" s="42"/>
      <c r="AC267" s="42"/>
      <c r="AD267" s="24">
        <v>1</v>
      </c>
      <c r="AE267" s="42"/>
      <c r="AF267" s="42"/>
      <c r="AG267" s="42"/>
      <c r="AH267" s="42"/>
      <c r="AI267" s="42"/>
      <c r="AJ267" s="42"/>
      <c r="AK267" s="42"/>
      <c r="AL267" s="42"/>
      <c r="AM267" s="24">
        <v>1</v>
      </c>
      <c r="AN267" s="24">
        <v>1</v>
      </c>
      <c r="AO267" s="42"/>
      <c r="AP267" s="42"/>
      <c r="AQ267" s="42"/>
      <c r="AR267" s="42"/>
      <c r="AS267" s="24"/>
      <c r="AT267" s="42"/>
      <c r="AU267" s="42"/>
      <c r="AV267" s="42"/>
      <c r="AW267" s="2"/>
      <c r="AX267" s="2"/>
      <c r="AY267" s="24">
        <v>1</v>
      </c>
      <c r="AZ267" s="24">
        <v>1</v>
      </c>
      <c r="BA267" s="24"/>
      <c r="BB267" s="24"/>
      <c r="BC267" s="24"/>
      <c r="BD267" s="24">
        <v>1</v>
      </c>
      <c r="BE267" s="27"/>
      <c r="BF267" s="3" t="s">
        <v>1382</v>
      </c>
      <c r="BG267" s="44"/>
    </row>
    <row r="268" spans="1:59" x14ac:dyDescent="0.25">
      <c r="A268" s="9" t="s">
        <v>412</v>
      </c>
      <c r="B268" s="1">
        <v>825</v>
      </c>
      <c r="C268" s="37">
        <v>0.44</v>
      </c>
      <c r="D268" s="1" t="s">
        <v>488</v>
      </c>
      <c r="E268" s="1" t="s">
        <v>489</v>
      </c>
      <c r="F268" s="1" t="s">
        <v>412</v>
      </c>
      <c r="G268" s="1" t="s">
        <v>412</v>
      </c>
      <c r="J268" s="25"/>
      <c r="K268" s="26"/>
      <c r="L268" s="2" t="s">
        <v>491</v>
      </c>
      <c r="M268" s="2" t="s">
        <v>1383</v>
      </c>
      <c r="N268" s="2" t="s">
        <v>1384</v>
      </c>
      <c r="O268" s="24" t="s">
        <v>1953</v>
      </c>
      <c r="P268" s="24">
        <v>379</v>
      </c>
      <c r="Q268" s="24" t="s">
        <v>1751</v>
      </c>
      <c r="R268" s="42"/>
      <c r="S268" s="42"/>
      <c r="T268" s="42"/>
      <c r="U268" s="42"/>
      <c r="V268" s="42"/>
      <c r="W268" s="42"/>
      <c r="X268" s="42"/>
      <c r="Y268" s="42"/>
      <c r="Z268" s="24"/>
      <c r="AA268" s="42"/>
      <c r="AB268" s="42"/>
      <c r="AC268" s="42"/>
      <c r="AD268" s="24">
        <v>0</v>
      </c>
      <c r="AE268" s="42"/>
      <c r="AF268" s="42"/>
      <c r="AG268" s="42"/>
      <c r="AH268" s="42"/>
      <c r="AI268" s="42"/>
      <c r="AJ268" s="42"/>
      <c r="AK268" s="42"/>
      <c r="AL268" s="42"/>
      <c r="AM268" s="24"/>
      <c r="AN268" s="24"/>
      <c r="AO268" s="42"/>
      <c r="AP268" s="42"/>
      <c r="AQ268" s="42"/>
      <c r="AR268" s="42"/>
      <c r="AS268" s="24"/>
      <c r="AT268" s="42"/>
      <c r="AU268" s="42"/>
      <c r="AV268" s="42"/>
      <c r="AW268" s="2"/>
      <c r="AX268" s="2"/>
      <c r="AY268" s="24">
        <v>1</v>
      </c>
      <c r="AZ268" s="24"/>
      <c r="BA268" s="24"/>
      <c r="BB268" s="24"/>
      <c r="BC268" s="24"/>
      <c r="BD268" s="24">
        <v>2</v>
      </c>
      <c r="BE268" s="27"/>
      <c r="BF268" s="3" t="s">
        <v>1385</v>
      </c>
      <c r="BG268" s="44"/>
    </row>
    <row r="269" spans="1:59" x14ac:dyDescent="0.25">
      <c r="A269" s="9" t="s">
        <v>112</v>
      </c>
      <c r="B269" s="1">
        <v>32219521</v>
      </c>
      <c r="C269" s="37">
        <v>912050</v>
      </c>
      <c r="D269" s="1" t="s">
        <v>520</v>
      </c>
      <c r="E269" s="1" t="s">
        <v>601</v>
      </c>
      <c r="F269" s="1" t="s">
        <v>1386</v>
      </c>
      <c r="G269" s="1" t="s">
        <v>1386</v>
      </c>
      <c r="H269" s="1">
        <v>330984</v>
      </c>
      <c r="I269" s="1">
        <v>98437</v>
      </c>
      <c r="J269" s="25">
        <v>44.8</v>
      </c>
      <c r="K269" s="26">
        <v>0.72599999999999998</v>
      </c>
      <c r="L269" s="2" t="s">
        <v>1387</v>
      </c>
      <c r="M269" s="2" t="s">
        <v>112</v>
      </c>
      <c r="N269" s="2" t="s">
        <v>112</v>
      </c>
      <c r="O269" s="24" t="s">
        <v>1954</v>
      </c>
      <c r="P269" s="24">
        <v>58</v>
      </c>
      <c r="Q269" s="24" t="s">
        <v>1753</v>
      </c>
      <c r="R269" s="42"/>
      <c r="S269" s="42"/>
      <c r="T269" s="42"/>
      <c r="U269" s="42"/>
      <c r="V269" s="42"/>
      <c r="W269" s="42"/>
      <c r="X269" s="42"/>
      <c r="Y269" s="42"/>
      <c r="Z269" s="24">
        <v>1</v>
      </c>
      <c r="AA269" s="42"/>
      <c r="AB269" s="42"/>
      <c r="AC269" s="42"/>
      <c r="AD269" s="24">
        <v>1</v>
      </c>
      <c r="AE269" s="42"/>
      <c r="AF269" s="42"/>
      <c r="AG269" s="42"/>
      <c r="AH269" s="42"/>
      <c r="AI269" s="42">
        <v>1</v>
      </c>
      <c r="AJ269" s="42"/>
      <c r="AK269" s="42"/>
      <c r="AL269" s="42">
        <v>1</v>
      </c>
      <c r="AM269" s="24">
        <v>1</v>
      </c>
      <c r="AN269" s="24">
        <v>1</v>
      </c>
      <c r="AO269" s="42">
        <v>1</v>
      </c>
      <c r="AP269" s="42"/>
      <c r="AQ269" s="42"/>
      <c r="AR269" s="42"/>
      <c r="AS269" s="24"/>
      <c r="AT269" s="42"/>
      <c r="AU269" s="42"/>
      <c r="AV269" s="42"/>
      <c r="AW269" s="2"/>
      <c r="AX269" s="2"/>
      <c r="AY269" s="24"/>
      <c r="AZ269" s="24"/>
      <c r="BA269" s="24"/>
      <c r="BB269" s="24">
        <v>1</v>
      </c>
      <c r="BC269" s="24">
        <v>15</v>
      </c>
      <c r="BD269" s="24">
        <v>3</v>
      </c>
      <c r="BE269" s="27">
        <v>1</v>
      </c>
      <c r="BF269" s="3" t="s">
        <v>1388</v>
      </c>
      <c r="BG269" s="44" t="s">
        <v>1997</v>
      </c>
    </row>
    <row r="270" spans="1:59" x14ac:dyDescent="0.25">
      <c r="A270" s="9" t="s">
        <v>413</v>
      </c>
      <c r="B270" s="1">
        <v>96208984</v>
      </c>
      <c r="C270" s="37">
        <v>331212</v>
      </c>
      <c r="D270" s="1" t="s">
        <v>495</v>
      </c>
      <c r="E270" s="1" t="s">
        <v>619</v>
      </c>
      <c r="F270" s="1" t="s">
        <v>1389</v>
      </c>
      <c r="G270" s="1" t="s">
        <v>1390</v>
      </c>
      <c r="H270" s="1">
        <v>705774</v>
      </c>
      <c r="I270" s="1">
        <v>241272</v>
      </c>
      <c r="J270" s="25">
        <v>35.299999999999997</v>
      </c>
      <c r="K270" s="26">
        <v>0.66600000000000004</v>
      </c>
      <c r="L270" s="2" t="s">
        <v>1391</v>
      </c>
      <c r="M270" s="2" t="s">
        <v>101</v>
      </c>
      <c r="N270" s="2" t="s">
        <v>1392</v>
      </c>
      <c r="O270" s="24" t="s">
        <v>1955</v>
      </c>
      <c r="P270" s="24">
        <v>84</v>
      </c>
      <c r="Q270" s="24" t="s">
        <v>1756</v>
      </c>
      <c r="R270" s="42">
        <v>1</v>
      </c>
      <c r="S270" s="42">
        <v>1</v>
      </c>
      <c r="T270" s="42"/>
      <c r="U270" s="42"/>
      <c r="V270" s="42"/>
      <c r="W270" s="42"/>
      <c r="X270" s="42"/>
      <c r="Y270" s="42"/>
      <c r="Z270" s="24">
        <v>1</v>
      </c>
      <c r="AA270" s="42"/>
      <c r="AB270" s="42"/>
      <c r="AC270" s="42"/>
      <c r="AD270" s="24">
        <v>1</v>
      </c>
      <c r="AE270" s="42"/>
      <c r="AF270" s="42"/>
      <c r="AG270" s="42"/>
      <c r="AH270" s="42"/>
      <c r="AI270" s="42"/>
      <c r="AJ270" s="42"/>
      <c r="AK270" s="42"/>
      <c r="AL270" s="42"/>
      <c r="AM270" s="24">
        <v>1</v>
      </c>
      <c r="AN270" s="24">
        <v>1</v>
      </c>
      <c r="AO270" s="42"/>
      <c r="AP270" s="42"/>
      <c r="AQ270" s="42"/>
      <c r="AR270" s="42"/>
      <c r="AS270" s="24"/>
      <c r="AT270" s="42"/>
      <c r="AU270" s="42"/>
      <c r="AV270" s="42"/>
      <c r="AW270" s="2"/>
      <c r="AX270" s="2"/>
      <c r="AY270" s="24"/>
      <c r="AZ270" s="24"/>
      <c r="BA270" s="24"/>
      <c r="BB270" s="24">
        <v>1</v>
      </c>
      <c r="BC270" s="24">
        <v>4</v>
      </c>
      <c r="BD270" s="24">
        <v>8</v>
      </c>
      <c r="BE270" s="27">
        <v>6</v>
      </c>
      <c r="BF270" s="3" t="s">
        <v>1393</v>
      </c>
      <c r="BG270" s="44" t="s">
        <v>1984</v>
      </c>
    </row>
    <row r="271" spans="1:59" x14ac:dyDescent="0.25">
      <c r="A271" s="9" t="s">
        <v>414</v>
      </c>
      <c r="B271" s="1">
        <v>11700</v>
      </c>
      <c r="C271" s="37">
        <v>274</v>
      </c>
      <c r="D271" s="1" t="s">
        <v>552</v>
      </c>
      <c r="E271" s="1" t="s">
        <v>878</v>
      </c>
      <c r="F271" s="1" t="s">
        <v>1394</v>
      </c>
      <c r="G271" s="1" t="s">
        <v>1394</v>
      </c>
      <c r="J271" s="25"/>
      <c r="K271" s="26"/>
      <c r="L271" s="2"/>
      <c r="M271" s="2" t="s">
        <v>1395</v>
      </c>
      <c r="N271" s="2"/>
      <c r="O271" s="24" t="s">
        <v>1958</v>
      </c>
      <c r="P271" s="24">
        <v>681</v>
      </c>
      <c r="Q271" s="24" t="s">
        <v>1758</v>
      </c>
      <c r="R271" s="42"/>
      <c r="S271" s="42"/>
      <c r="T271" s="42"/>
      <c r="U271" s="42"/>
      <c r="V271" s="42"/>
      <c r="W271" s="42"/>
      <c r="X271" s="42"/>
      <c r="Y271" s="42"/>
      <c r="Z271" s="24"/>
      <c r="AA271" s="42"/>
      <c r="AB271" s="42"/>
      <c r="AC271" s="42"/>
      <c r="AD271" s="24">
        <v>0</v>
      </c>
      <c r="AE271" s="42"/>
      <c r="AF271" s="42"/>
      <c r="AG271" s="42"/>
      <c r="AH271" s="42"/>
      <c r="AI271" s="42"/>
      <c r="AJ271" s="42"/>
      <c r="AK271" s="42"/>
      <c r="AL271" s="42"/>
      <c r="AM271" s="24"/>
      <c r="AN271" s="24"/>
      <c r="AO271" s="42"/>
      <c r="AP271" s="42"/>
      <c r="AQ271" s="42"/>
      <c r="AR271" s="42"/>
      <c r="AS271" s="24"/>
      <c r="AT271" s="42"/>
      <c r="AU271" s="42"/>
      <c r="AV271" s="42"/>
      <c r="AW271" s="2" t="s">
        <v>262</v>
      </c>
      <c r="AX271" s="2" t="s">
        <v>1170</v>
      </c>
      <c r="AY271" s="24">
        <v>1</v>
      </c>
      <c r="AZ271" s="24">
        <v>1</v>
      </c>
      <c r="BA271" s="24"/>
      <c r="BB271" s="24"/>
      <c r="BC271" s="24"/>
      <c r="BD271" s="24"/>
      <c r="BE271" s="27"/>
      <c r="BF271" s="3" t="s">
        <v>1396</v>
      </c>
      <c r="BG271" s="44"/>
    </row>
    <row r="272" spans="1:59" x14ac:dyDescent="0.25">
      <c r="A272" s="9" t="s">
        <v>415</v>
      </c>
      <c r="B272" s="1">
        <v>17885422</v>
      </c>
      <c r="C272" s="37">
        <v>752612</v>
      </c>
      <c r="D272" s="1" t="s">
        <v>481</v>
      </c>
      <c r="E272" s="1" t="s">
        <v>502</v>
      </c>
      <c r="F272" s="1" t="s">
        <v>1397</v>
      </c>
      <c r="G272" s="1" t="s">
        <v>1397</v>
      </c>
      <c r="H272" s="1">
        <v>73299</v>
      </c>
      <c r="I272" s="1">
        <v>26720</v>
      </c>
      <c r="J272" s="25">
        <v>57.1</v>
      </c>
      <c r="K272" s="26">
        <v>0.59099999999999997</v>
      </c>
      <c r="L272" s="2" t="s">
        <v>1398</v>
      </c>
      <c r="M272" s="2" t="s">
        <v>143</v>
      </c>
      <c r="N272" s="2" t="s">
        <v>143</v>
      </c>
      <c r="O272" s="24" t="s">
        <v>1399</v>
      </c>
      <c r="P272" s="24">
        <v>260</v>
      </c>
      <c r="Q272" s="24" t="s">
        <v>1763</v>
      </c>
      <c r="R272" s="42"/>
      <c r="S272" s="42"/>
      <c r="T272" s="42"/>
      <c r="U272" s="42"/>
      <c r="V272" s="42"/>
      <c r="W272" s="42"/>
      <c r="X272" s="42"/>
      <c r="Y272" s="42"/>
      <c r="Z272" s="24">
        <v>1</v>
      </c>
      <c r="AA272" s="42">
        <v>1</v>
      </c>
      <c r="AB272" s="42"/>
      <c r="AC272" s="42"/>
      <c r="AD272" s="24">
        <v>1</v>
      </c>
      <c r="AE272" s="42"/>
      <c r="AF272" s="42"/>
      <c r="AG272" s="42"/>
      <c r="AH272" s="42"/>
      <c r="AI272" s="42"/>
      <c r="AJ272" s="42"/>
      <c r="AK272" s="42"/>
      <c r="AL272" s="42"/>
      <c r="AM272" s="24">
        <v>1</v>
      </c>
      <c r="AN272" s="24">
        <v>1</v>
      </c>
      <c r="AO272" s="42"/>
      <c r="AP272" s="42"/>
      <c r="AQ272" s="42"/>
      <c r="AR272" s="42">
        <v>1</v>
      </c>
      <c r="AS272" s="24"/>
      <c r="AT272" s="42"/>
      <c r="AU272" s="42"/>
      <c r="AV272" s="42"/>
      <c r="AW272" s="2"/>
      <c r="AX272" s="2"/>
      <c r="AY272" s="24"/>
      <c r="AZ272" s="24"/>
      <c r="BA272" s="24"/>
      <c r="BB272" s="24"/>
      <c r="BC272" s="24">
        <v>2</v>
      </c>
      <c r="BD272" s="24">
        <v>1</v>
      </c>
      <c r="BE272" s="27">
        <v>3</v>
      </c>
      <c r="BF272" s="3" t="s">
        <v>1400</v>
      </c>
      <c r="BG272" s="44" t="s">
        <v>2004</v>
      </c>
    </row>
    <row r="273" spans="1:59" x14ac:dyDescent="0.25">
      <c r="A273" s="9" t="s">
        <v>1461</v>
      </c>
      <c r="B273" s="1">
        <v>1303569</v>
      </c>
      <c r="C273" s="37">
        <v>2461</v>
      </c>
      <c r="D273" s="1" t="s">
        <v>481</v>
      </c>
      <c r="E273" s="1" t="s">
        <v>689</v>
      </c>
      <c r="F273" s="1" t="s">
        <v>1461</v>
      </c>
      <c r="J273" s="25"/>
      <c r="K273" s="26"/>
      <c r="L273" s="2"/>
      <c r="M273" s="2"/>
      <c r="N273" s="2"/>
      <c r="O273" s="24"/>
      <c r="P273" s="24"/>
      <c r="Q273" s="24"/>
      <c r="R273" s="42"/>
      <c r="S273" s="42"/>
      <c r="T273" s="42"/>
      <c r="U273" s="42"/>
      <c r="V273" s="42"/>
      <c r="W273" s="42"/>
      <c r="X273" s="42"/>
      <c r="Y273" s="42"/>
      <c r="Z273" s="24"/>
      <c r="AA273" s="42"/>
      <c r="AB273" s="42"/>
      <c r="AC273" s="42"/>
      <c r="AD273" s="24">
        <v>0</v>
      </c>
      <c r="AE273" s="42"/>
      <c r="AF273" s="42"/>
      <c r="AG273" s="42"/>
      <c r="AH273" s="42"/>
      <c r="AI273" s="42"/>
      <c r="AJ273" s="42"/>
      <c r="AK273" s="42"/>
      <c r="AL273" s="42"/>
      <c r="AM273" s="24"/>
      <c r="AN273" s="24"/>
      <c r="AO273" s="42"/>
      <c r="AP273" s="42"/>
      <c r="AQ273" s="42"/>
      <c r="AR273" s="42"/>
      <c r="AS273" s="24"/>
      <c r="AT273" s="42"/>
      <c r="AU273" s="42"/>
      <c r="AV273" s="42"/>
      <c r="AW273" s="2" t="s">
        <v>397</v>
      </c>
      <c r="AX273" s="2" t="s">
        <v>486</v>
      </c>
      <c r="AY273" s="24"/>
      <c r="AZ273" s="24"/>
      <c r="BA273" s="24"/>
      <c r="BB273" s="24"/>
      <c r="BC273" s="24"/>
      <c r="BD273" s="24"/>
      <c r="BE273" s="27"/>
      <c r="BF273" s="3" t="s">
        <v>1513</v>
      </c>
      <c r="BG273" s="44"/>
    </row>
    <row r="274" spans="1:59" x14ac:dyDescent="0.25">
      <c r="A274" s="9" t="s">
        <v>416</v>
      </c>
      <c r="B274" s="1">
        <v>15159624</v>
      </c>
      <c r="C274" s="37">
        <v>390757</v>
      </c>
      <c r="D274" s="1" t="s">
        <v>481</v>
      </c>
      <c r="E274" s="1" t="s">
        <v>502</v>
      </c>
      <c r="F274" s="1" t="s">
        <v>1401</v>
      </c>
      <c r="G274" s="1" t="s">
        <v>1401</v>
      </c>
      <c r="H274" s="1">
        <v>35565</v>
      </c>
      <c r="I274" s="1">
        <v>20997</v>
      </c>
      <c r="J274" s="25">
        <v>43.2</v>
      </c>
      <c r="K274" s="26">
        <v>0.56299999999999994</v>
      </c>
      <c r="L274" s="2" t="s">
        <v>1402</v>
      </c>
      <c r="M274" s="2" t="s">
        <v>172</v>
      </c>
      <c r="N274" s="2" t="s">
        <v>172</v>
      </c>
      <c r="O274" s="24" t="s">
        <v>1959</v>
      </c>
      <c r="P274" s="24">
        <v>263</v>
      </c>
      <c r="Q274" s="24" t="s">
        <v>1764</v>
      </c>
      <c r="R274" s="42"/>
      <c r="S274" s="42"/>
      <c r="T274" s="42"/>
      <c r="U274" s="42"/>
      <c r="V274" s="42"/>
      <c r="W274" s="42"/>
      <c r="X274" s="42"/>
      <c r="Y274" s="42"/>
      <c r="Z274" s="24">
        <v>1</v>
      </c>
      <c r="AA274" s="42"/>
      <c r="AB274" s="42"/>
      <c r="AC274" s="42"/>
      <c r="AD274" s="24">
        <v>1</v>
      </c>
      <c r="AE274" s="42"/>
      <c r="AF274" s="42"/>
      <c r="AG274" s="42"/>
      <c r="AH274" s="42"/>
      <c r="AI274" s="42"/>
      <c r="AJ274" s="42"/>
      <c r="AK274" s="42"/>
      <c r="AL274" s="42"/>
      <c r="AM274" s="24">
        <v>1</v>
      </c>
      <c r="AN274" s="24">
        <v>1</v>
      </c>
      <c r="AO274" s="42"/>
      <c r="AP274" s="42"/>
      <c r="AQ274" s="42"/>
      <c r="AR274" s="42">
        <v>1</v>
      </c>
      <c r="AS274" s="24"/>
      <c r="AT274" s="42"/>
      <c r="AU274" s="42"/>
      <c r="AV274" s="42"/>
      <c r="AW274" s="2"/>
      <c r="AX274" s="2"/>
      <c r="AY274" s="24"/>
      <c r="AZ274" s="24"/>
      <c r="BA274" s="24"/>
      <c r="BB274" s="24"/>
      <c r="BC274" s="24">
        <v>8</v>
      </c>
      <c r="BD274" s="24">
        <v>5</v>
      </c>
      <c r="BE274" s="27">
        <v>2</v>
      </c>
      <c r="BF274" s="3" t="s">
        <v>1403</v>
      </c>
      <c r="BG274" s="44" t="s">
        <v>2004</v>
      </c>
    </row>
    <row r="275" spans="1:59" x14ac:dyDescent="0.25">
      <c r="A275" s="9" t="s">
        <v>2007</v>
      </c>
      <c r="C275"/>
      <c r="D275"/>
      <c r="E275"/>
      <c r="F275"/>
      <c r="G275"/>
      <c r="H275"/>
      <c r="I275"/>
      <c r="J275" s="42"/>
      <c r="K275" s="42"/>
      <c r="L275"/>
      <c r="O275" s="42"/>
      <c r="P275" s="42"/>
      <c r="Q275" s="42"/>
      <c r="R275" s="42">
        <f>SUBTOTAL(109,Tabela1[APEC])</f>
        <v>21</v>
      </c>
      <c r="S275" s="42">
        <f>SUBTOTAL(109,Tabela1[ASEAN])</f>
        <v>10</v>
      </c>
      <c r="T275" s="42">
        <f>SUBTOTAL(109,Tabela1[BRICS])</f>
        <v>5</v>
      </c>
      <c r="U275" s="42">
        <f>SUBTOTAL(109,Tabela1[CAN])</f>
        <v>4</v>
      </c>
      <c r="V275" s="42">
        <f>SUBTOTAL(109,Tabela1[CAO])</f>
        <v>5</v>
      </c>
      <c r="W275" s="42">
        <f>SUBTOTAL(109,Tabela1[CARICOM])</f>
        <v>15</v>
      </c>
      <c r="X275" s="42">
        <f>SUBTOTAL(109,Tabela1[CEI])</f>
        <v>11</v>
      </c>
      <c r="Y275" s="42">
        <f>SUBTOTAL(109,Tabela1[CEMAC])</f>
        <v>6</v>
      </c>
      <c r="Z275" s="24">
        <f>SUBTOTAL(109,Tabela1[COI])</f>
        <v>202</v>
      </c>
      <c r="AA275" s="42">
        <f>SUBTOTAL(109,Tabela1[Commonwealth])</f>
        <v>54</v>
      </c>
      <c r="AB275" s="42">
        <f>SUBTOTAL(109,Tabela1[EFTA])</f>
        <v>4</v>
      </c>
      <c r="AC275" s="42">
        <f>SUBTOTAL(109,Tabela1[Ex-URSS])</f>
        <v>15</v>
      </c>
      <c r="AD275" s="24">
        <f>SUBTOTAL(109,Tabela1[FIFA])</f>
        <v>211</v>
      </c>
      <c r="AE275" s="42">
        <f>SUBTOTAL(109,Tabela1[G20])</f>
        <v>19</v>
      </c>
      <c r="AF275" s="42">
        <f>SUBTOTAL(109,Tabela1[G7])</f>
        <v>7</v>
      </c>
      <c r="AG275" s="42">
        <f>SUBTOTAL(109,Tabela1[IGAD])</f>
        <v>8</v>
      </c>
      <c r="AH275" s="42">
        <f>SUBTOTAL(109,Tabela1[MCCA])</f>
        <v>5</v>
      </c>
      <c r="AI275" s="42">
        <f>SUBTOTAL(109,Tabela1[Mercosul])</f>
        <v>5</v>
      </c>
      <c r="AJ275" s="42">
        <f>SUBTOTAL(109,Tabela1[NAFTA])</f>
        <v>3</v>
      </c>
      <c r="AK275" s="42">
        <f>SUBTOTAL(109,Tabela1[OCDE])</f>
        <v>36</v>
      </c>
      <c r="AL275" s="42">
        <f>SUBTOTAL(109,Tabela1[OEA])</f>
        <v>35</v>
      </c>
      <c r="AM275" s="24">
        <f>SUBTOTAL(109,Tabela1[OMC])</f>
        <v>164</v>
      </c>
      <c r="AN275" s="24">
        <f>SUBTOTAL(109,Tabela1[ONU])</f>
        <v>193</v>
      </c>
      <c r="AO275" s="42">
        <f>SUBTOTAL(109,Tabela1[OPEP])</f>
        <v>13</v>
      </c>
      <c r="AP275" s="42">
        <f>SUBTOTAL(109,Tabela1[OTAN])</f>
        <v>28</v>
      </c>
      <c r="AQ275" s="42">
        <f>SUBTOTAL(109,Tabela1[SAARC])</f>
        <v>8</v>
      </c>
      <c r="AR275" s="42">
        <f>SUBTOTAL(109,Tabela1[SADC])</f>
        <v>15</v>
      </c>
      <c r="AS275" s="42"/>
      <c r="AT275" s="42">
        <f>SUBTOTAL(109,Tabela1[UEMOA])</f>
        <v>7</v>
      </c>
      <c r="AU275" s="42">
        <f>SUBTOTAL(109,Tabela1[UMA])</f>
        <v>5</v>
      </c>
      <c r="AV275" s="42" t="e">
        <f>SUBTOTAL(109,#REF!)</f>
        <v>#REF!</v>
      </c>
      <c r="AY275" s="42"/>
      <c r="AZ275" s="42"/>
      <c r="BA275" s="42"/>
      <c r="BB275" s="42"/>
      <c r="BC275" s="42"/>
      <c r="BD275" s="42"/>
      <c r="BE275" s="42"/>
      <c r="BF275">
        <f>SUBTOTAL(103,Tabela1[URL Wikipedia])</f>
        <v>272</v>
      </c>
      <c r="BG275" s="42"/>
    </row>
    <row r="278" spans="1:59" x14ac:dyDescent="0.25">
      <c r="B278" s="39"/>
    </row>
  </sheetData>
  <sheetProtection algorithmName="SHA-512" hashValue="wVDUvWXS/kVhfk6826ZI91mQim0DOA4XizS/uPBGJ9AHSiBRHwdvcv9YoJdpDeS9IaCafUDfXvyysiMVZH1Xxw==" saltValue="lCB2Yp96Qm/bUlVWoWKMTg==" spinCount="100000" sheet="1" objects="1" scenarios="1" sort="0" autoFilter="0" pivotTables="0"/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120" verticalDpi="144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CC3D-806A-49BA-AB44-58A873492C6A}">
  <dimension ref="A1:B34"/>
  <sheetViews>
    <sheetView showGridLines="0" workbookViewId="0">
      <selection activeCell="A4" sqref="A4"/>
    </sheetView>
  </sheetViews>
  <sheetFormatPr defaultRowHeight="15" x14ac:dyDescent="0.25"/>
  <cols>
    <col min="1" max="1" width="18" bestFit="1" customWidth="1"/>
    <col min="2" max="2" width="19.85546875" style="1" bestFit="1" customWidth="1"/>
    <col min="3" max="4" width="4.42578125" bestFit="1" customWidth="1"/>
    <col min="5" max="7" width="5.42578125" bestFit="1" customWidth="1"/>
    <col min="8" max="19" width="7" bestFit="1" customWidth="1"/>
    <col min="20" max="50" width="8" bestFit="1" customWidth="1"/>
    <col min="51" max="96" width="9" bestFit="1" customWidth="1"/>
    <col min="97" max="171" width="10.5703125" bestFit="1" customWidth="1"/>
    <col min="172" max="250" width="11.5703125" bestFit="1" customWidth="1"/>
    <col min="251" max="261" width="12.5703125" bestFit="1" customWidth="1"/>
    <col min="262" max="263" width="14.28515625" bestFit="1" customWidth="1"/>
    <col min="264" max="264" width="12.140625" bestFit="1" customWidth="1"/>
  </cols>
  <sheetData>
    <row r="1" spans="1:2" ht="59.25" customHeight="1" x14ac:dyDescent="0.25"/>
    <row r="3" spans="1:2" x14ac:dyDescent="0.25">
      <c r="A3" s="49" t="s">
        <v>2069</v>
      </c>
      <c r="B3" s="39" t="s">
        <v>2071</v>
      </c>
    </row>
    <row r="4" spans="1:2" x14ac:dyDescent="0.25">
      <c r="A4" s="13" t="s">
        <v>481</v>
      </c>
      <c r="B4" s="39">
        <v>1298348215</v>
      </c>
    </row>
    <row r="5" spans="1:2" x14ac:dyDescent="0.25">
      <c r="A5" s="13" t="s">
        <v>520</v>
      </c>
      <c r="B5" s="39">
        <v>1016533800</v>
      </c>
    </row>
    <row r="6" spans="1:2" x14ac:dyDescent="0.25">
      <c r="A6" s="13" t="s">
        <v>212</v>
      </c>
      <c r="B6" s="39">
        <v>0</v>
      </c>
    </row>
    <row r="7" spans="1:2" x14ac:dyDescent="0.25">
      <c r="A7" s="13" t="s">
        <v>495</v>
      </c>
      <c r="B7" s="39">
        <v>4549243286</v>
      </c>
    </row>
    <row r="8" spans="1:2" x14ac:dyDescent="0.25">
      <c r="A8" s="13" t="s">
        <v>488</v>
      </c>
      <c r="B8" s="39">
        <v>830620490</v>
      </c>
    </row>
    <row r="9" spans="1:2" x14ac:dyDescent="0.25">
      <c r="A9" s="13" t="s">
        <v>552</v>
      </c>
      <c r="B9" s="39">
        <v>42986188</v>
      </c>
    </row>
    <row r="10" spans="1:2" x14ac:dyDescent="0.25">
      <c r="A10" s="13" t="s">
        <v>2070</v>
      </c>
      <c r="B10" s="39">
        <v>7737731979</v>
      </c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</sheetData>
  <sheetProtection sheet="1" objects="1" scenarios="1" sort="0" autoFilter="0" pivotTables="0"/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BC2-5414-4C40-82D1-16212CCEDB83}">
  <dimension ref="A1:B34"/>
  <sheetViews>
    <sheetView showGridLines="0"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1" style="1" bestFit="1" customWidth="1"/>
  </cols>
  <sheetData>
    <row r="1" spans="1:2" ht="45" customHeight="1" x14ac:dyDescent="0.25"/>
    <row r="3" spans="1:2" x14ac:dyDescent="0.25">
      <c r="A3" s="49" t="s">
        <v>2069</v>
      </c>
      <c r="B3" s="1" t="s">
        <v>2072</v>
      </c>
    </row>
    <row r="4" spans="1:2" x14ac:dyDescent="0.25">
      <c r="A4" s="13" t="s">
        <v>481</v>
      </c>
      <c r="B4" s="1">
        <v>30486987</v>
      </c>
    </row>
    <row r="5" spans="1:2" x14ac:dyDescent="0.25">
      <c r="A5" s="50" t="s">
        <v>502</v>
      </c>
      <c r="B5" s="1">
        <v>6574296</v>
      </c>
    </row>
    <row r="6" spans="1:2" x14ac:dyDescent="0.25">
      <c r="A6" s="50" t="s">
        <v>631</v>
      </c>
      <c r="B6" s="1">
        <v>5419174</v>
      </c>
    </row>
    <row r="7" spans="1:2" x14ac:dyDescent="0.25">
      <c r="A7" s="50" t="s">
        <v>588</v>
      </c>
      <c r="B7" s="1">
        <v>6139635</v>
      </c>
    </row>
    <row r="8" spans="1:2" x14ac:dyDescent="0.25">
      <c r="A8" s="50" t="s">
        <v>689</v>
      </c>
      <c r="B8" s="1">
        <v>3794414</v>
      </c>
    </row>
    <row r="9" spans="1:2" x14ac:dyDescent="0.25">
      <c r="A9" s="50" t="s">
        <v>482</v>
      </c>
      <c r="B9" s="1">
        <v>8559468</v>
      </c>
    </row>
    <row r="10" spans="1:2" x14ac:dyDescent="0.25">
      <c r="A10" s="13" t="s">
        <v>520</v>
      </c>
      <c r="B10" s="1">
        <v>42084066</v>
      </c>
    </row>
    <row r="11" spans="1:2" x14ac:dyDescent="0.25">
      <c r="A11" s="50" t="s">
        <v>584</v>
      </c>
      <c r="B11" s="1">
        <v>523412</v>
      </c>
    </row>
    <row r="12" spans="1:2" x14ac:dyDescent="0.25">
      <c r="A12" s="50" t="s">
        <v>653</v>
      </c>
      <c r="B12" s="1">
        <v>23486547</v>
      </c>
    </row>
    <row r="13" spans="1:2" x14ac:dyDescent="0.25">
      <c r="A13" s="50" t="s">
        <v>540</v>
      </c>
      <c r="B13" s="1">
        <v>17839504</v>
      </c>
    </row>
    <row r="14" spans="1:2" x14ac:dyDescent="0.25">
      <c r="A14" s="50" t="s">
        <v>521</v>
      </c>
      <c r="B14" s="1">
        <v>234603</v>
      </c>
    </row>
    <row r="15" spans="1:2" x14ac:dyDescent="0.25">
      <c r="A15" s="13" t="s">
        <v>212</v>
      </c>
      <c r="B15" s="1">
        <v>14000000</v>
      </c>
    </row>
    <row r="16" spans="1:2" x14ac:dyDescent="0.25">
      <c r="A16" s="50" t="s">
        <v>212</v>
      </c>
      <c r="B16" s="1">
        <v>14000000</v>
      </c>
    </row>
    <row r="17" spans="1:2" x14ac:dyDescent="0.25">
      <c r="A17" s="13" t="s">
        <v>495</v>
      </c>
      <c r="B17" s="1">
        <v>31781915.600000001</v>
      </c>
    </row>
    <row r="18" spans="1:2" x14ac:dyDescent="0.25">
      <c r="A18" s="50" t="s">
        <v>665</v>
      </c>
      <c r="B18" s="1">
        <v>4655541</v>
      </c>
    </row>
    <row r="19" spans="1:2" x14ac:dyDescent="0.25">
      <c r="A19" s="50" t="s">
        <v>496</v>
      </c>
      <c r="B19" s="1">
        <v>4572430</v>
      </c>
    </row>
    <row r="20" spans="1:2" x14ac:dyDescent="0.25">
      <c r="A20" s="50" t="s">
        <v>677</v>
      </c>
      <c r="B20" s="1">
        <v>11795919.6</v>
      </c>
    </row>
    <row r="21" spans="1:2" x14ac:dyDescent="0.25">
      <c r="A21" s="50" t="s">
        <v>531</v>
      </c>
      <c r="B21" s="1">
        <v>6262647</v>
      </c>
    </row>
    <row r="22" spans="1:2" x14ac:dyDescent="0.25">
      <c r="A22" s="50" t="s">
        <v>619</v>
      </c>
      <c r="B22" s="1">
        <v>4495378</v>
      </c>
    </row>
    <row r="23" spans="1:2" x14ac:dyDescent="0.25">
      <c r="A23" s="13" t="s">
        <v>488</v>
      </c>
      <c r="B23" s="1">
        <v>23514584.890000001</v>
      </c>
    </row>
    <row r="24" spans="1:2" x14ac:dyDescent="0.25">
      <c r="A24" s="50" t="s">
        <v>511</v>
      </c>
      <c r="B24" s="1">
        <v>974205</v>
      </c>
    </row>
    <row r="25" spans="1:2" x14ac:dyDescent="0.25">
      <c r="A25" s="50" t="s">
        <v>489</v>
      </c>
      <c r="B25" s="1">
        <v>1339399.8899999999</v>
      </c>
    </row>
    <row r="26" spans="1:2" x14ac:dyDescent="0.25">
      <c r="A26" s="50" t="s">
        <v>579</v>
      </c>
      <c r="B26" s="1">
        <v>667578</v>
      </c>
    </row>
    <row r="27" spans="1:2" x14ac:dyDescent="0.25">
      <c r="A27" s="50" t="s">
        <v>718</v>
      </c>
      <c r="B27" s="1">
        <v>2053745</v>
      </c>
    </row>
    <row r="28" spans="1:2" x14ac:dyDescent="0.25">
      <c r="A28" s="50" t="s">
        <v>545</v>
      </c>
      <c r="B28" s="1">
        <v>18479657</v>
      </c>
    </row>
    <row r="29" spans="1:2" x14ac:dyDescent="0.25">
      <c r="A29" s="13" t="s">
        <v>552</v>
      </c>
      <c r="B29" s="1">
        <v>8515695.5999999996</v>
      </c>
    </row>
    <row r="30" spans="1:2" x14ac:dyDescent="0.25">
      <c r="A30" s="50" t="s">
        <v>553</v>
      </c>
      <c r="B30" s="1">
        <v>8426001.5999999996</v>
      </c>
    </row>
    <row r="31" spans="1:2" x14ac:dyDescent="0.25">
      <c r="A31" s="50" t="s">
        <v>783</v>
      </c>
      <c r="B31" s="1">
        <v>77934</v>
      </c>
    </row>
    <row r="32" spans="1:2" x14ac:dyDescent="0.25">
      <c r="A32" s="50" t="s">
        <v>336</v>
      </c>
      <c r="B32" s="1">
        <v>3102</v>
      </c>
    </row>
    <row r="33" spans="1:2" x14ac:dyDescent="0.25">
      <c r="A33" s="50" t="s">
        <v>878</v>
      </c>
      <c r="B33" s="1">
        <v>8658</v>
      </c>
    </row>
    <row r="34" spans="1:2" x14ac:dyDescent="0.25">
      <c r="A34" s="13" t="s">
        <v>2070</v>
      </c>
      <c r="B34" s="1">
        <v>150383249.09</v>
      </c>
    </row>
  </sheetData>
  <sheetProtection sheet="1" objects="1" scenarios="1" sort="0" autoFilter="0" pivotTables="0"/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31FD-12BA-44A4-BE91-8B5214F99A26}">
  <dimension ref="A1:D34"/>
  <sheetViews>
    <sheetView showGridLines="0" workbookViewId="0">
      <selection activeCell="C33" sqref="C33"/>
    </sheetView>
  </sheetViews>
  <sheetFormatPr defaultRowHeight="15" x14ac:dyDescent="0.25"/>
  <cols>
    <col min="1" max="2" width="22.5703125" bestFit="1" customWidth="1"/>
    <col min="3" max="3" width="27.140625" bestFit="1" customWidth="1"/>
    <col min="4" max="4" width="30" bestFit="1" customWidth="1"/>
  </cols>
  <sheetData>
    <row r="1" spans="1:4" ht="51.75" customHeight="1" x14ac:dyDescent="0.25"/>
    <row r="3" spans="1:4" x14ac:dyDescent="0.25">
      <c r="A3" s="49" t="s">
        <v>2069</v>
      </c>
      <c r="B3" t="s">
        <v>2073</v>
      </c>
      <c r="C3" t="s">
        <v>2074</v>
      </c>
      <c r="D3" t="s">
        <v>2075</v>
      </c>
    </row>
    <row r="4" spans="1:4" x14ac:dyDescent="0.25">
      <c r="A4" s="13" t="s">
        <v>481</v>
      </c>
      <c r="B4">
        <v>21</v>
      </c>
      <c r="C4">
        <v>401</v>
      </c>
      <c r="D4">
        <v>133</v>
      </c>
    </row>
    <row r="5" spans="1:4" x14ac:dyDescent="0.25">
      <c r="A5" s="50" t="s">
        <v>502</v>
      </c>
      <c r="B5">
        <v>10</v>
      </c>
      <c r="C5">
        <v>103</v>
      </c>
      <c r="D5">
        <v>24</v>
      </c>
    </row>
    <row r="6" spans="1:4" x14ac:dyDescent="0.25">
      <c r="A6" s="50" t="s">
        <v>631</v>
      </c>
      <c r="B6">
        <v>1</v>
      </c>
      <c r="C6">
        <v>8</v>
      </c>
      <c r="D6">
        <v>11</v>
      </c>
    </row>
    <row r="7" spans="1:4" x14ac:dyDescent="0.25">
      <c r="A7" s="50" t="s">
        <v>588</v>
      </c>
      <c r="B7">
        <v>4</v>
      </c>
      <c r="C7">
        <v>36</v>
      </c>
      <c r="D7">
        <v>31</v>
      </c>
    </row>
    <row r="8" spans="1:4" x14ac:dyDescent="0.25">
      <c r="A8" s="50" t="s">
        <v>689</v>
      </c>
      <c r="B8">
        <v>1</v>
      </c>
      <c r="C8">
        <v>168</v>
      </c>
      <c r="D8">
        <v>29</v>
      </c>
    </row>
    <row r="9" spans="1:4" x14ac:dyDescent="0.25">
      <c r="A9" s="50" t="s">
        <v>482</v>
      </c>
      <c r="B9">
        <v>5</v>
      </c>
      <c r="C9">
        <v>86</v>
      </c>
      <c r="D9">
        <v>38</v>
      </c>
    </row>
    <row r="10" spans="1:4" x14ac:dyDescent="0.25">
      <c r="A10" s="13" t="s">
        <v>520</v>
      </c>
      <c r="B10">
        <v>423</v>
      </c>
      <c r="C10">
        <v>3540</v>
      </c>
      <c r="D10">
        <v>176</v>
      </c>
    </row>
    <row r="11" spans="1:4" x14ac:dyDescent="0.25">
      <c r="A11" s="50" t="s">
        <v>584</v>
      </c>
      <c r="B11">
        <v>3</v>
      </c>
      <c r="C11">
        <v>8</v>
      </c>
      <c r="D11">
        <v>16</v>
      </c>
    </row>
    <row r="12" spans="1:4" x14ac:dyDescent="0.25">
      <c r="A12" s="50" t="s">
        <v>653</v>
      </c>
      <c r="B12">
        <v>406</v>
      </c>
      <c r="C12">
        <v>2893</v>
      </c>
      <c r="D12">
        <v>73</v>
      </c>
    </row>
    <row r="13" spans="1:4" x14ac:dyDescent="0.25">
      <c r="A13" s="50" t="s">
        <v>540</v>
      </c>
      <c r="B13">
        <v>11</v>
      </c>
      <c r="C13">
        <v>279</v>
      </c>
      <c r="D13">
        <v>71</v>
      </c>
    </row>
    <row r="14" spans="1:4" x14ac:dyDescent="0.25">
      <c r="A14" s="50" t="s">
        <v>521</v>
      </c>
      <c r="B14">
        <v>3</v>
      </c>
      <c r="C14">
        <v>360</v>
      </c>
      <c r="D14">
        <v>16</v>
      </c>
    </row>
    <row r="15" spans="1:4" x14ac:dyDescent="0.25">
      <c r="A15" s="13" t="s">
        <v>212</v>
      </c>
    </row>
    <row r="16" spans="1:4" x14ac:dyDescent="0.25">
      <c r="A16" s="50" t="s">
        <v>212</v>
      </c>
    </row>
    <row r="17" spans="1:4" x14ac:dyDescent="0.25">
      <c r="A17" s="13" t="s">
        <v>495</v>
      </c>
      <c r="B17">
        <v>78</v>
      </c>
      <c r="C17">
        <v>1784</v>
      </c>
      <c r="D17">
        <v>269</v>
      </c>
    </row>
    <row r="18" spans="1:4" x14ac:dyDescent="0.25">
      <c r="A18" s="50" t="s">
        <v>665</v>
      </c>
      <c r="C18">
        <v>104</v>
      </c>
      <c r="D18">
        <v>17</v>
      </c>
    </row>
    <row r="19" spans="1:4" x14ac:dyDescent="0.25">
      <c r="A19" s="50" t="s">
        <v>496</v>
      </c>
      <c r="B19">
        <v>13</v>
      </c>
      <c r="C19">
        <v>40</v>
      </c>
      <c r="D19">
        <v>53</v>
      </c>
    </row>
    <row r="20" spans="1:4" x14ac:dyDescent="0.25">
      <c r="A20" s="50" t="s">
        <v>677</v>
      </c>
      <c r="B20">
        <v>42</v>
      </c>
      <c r="C20">
        <v>1352</v>
      </c>
      <c r="D20">
        <v>82</v>
      </c>
    </row>
    <row r="21" spans="1:4" x14ac:dyDescent="0.25">
      <c r="A21" s="50" t="s">
        <v>531</v>
      </c>
      <c r="B21">
        <v>19</v>
      </c>
      <c r="C21">
        <v>193</v>
      </c>
      <c r="D21">
        <v>80</v>
      </c>
    </row>
    <row r="22" spans="1:4" x14ac:dyDescent="0.25">
      <c r="A22" s="50" t="s">
        <v>619</v>
      </c>
      <c r="B22">
        <v>4</v>
      </c>
      <c r="C22">
        <v>95</v>
      </c>
      <c r="D22">
        <v>37</v>
      </c>
    </row>
    <row r="23" spans="1:4" x14ac:dyDescent="0.25">
      <c r="A23" s="13" t="s">
        <v>488</v>
      </c>
      <c r="B23">
        <v>582</v>
      </c>
      <c r="C23">
        <v>7205</v>
      </c>
      <c r="D23">
        <v>461</v>
      </c>
    </row>
    <row r="24" spans="1:4" x14ac:dyDescent="0.25">
      <c r="A24" s="50" t="s">
        <v>511</v>
      </c>
      <c r="B24">
        <v>161</v>
      </c>
      <c r="C24">
        <v>1561</v>
      </c>
      <c r="D24">
        <v>90</v>
      </c>
    </row>
    <row r="25" spans="1:4" x14ac:dyDescent="0.25">
      <c r="A25" s="50" t="s">
        <v>489</v>
      </c>
      <c r="B25">
        <v>40</v>
      </c>
      <c r="C25">
        <v>942</v>
      </c>
      <c r="D25">
        <v>159</v>
      </c>
    </row>
    <row r="26" spans="1:4" x14ac:dyDescent="0.25">
      <c r="A26" s="50" t="s">
        <v>579</v>
      </c>
      <c r="B26">
        <v>131</v>
      </c>
      <c r="C26">
        <v>1349</v>
      </c>
      <c r="D26">
        <v>74</v>
      </c>
    </row>
    <row r="27" spans="1:4" x14ac:dyDescent="0.25">
      <c r="A27" s="50" t="s">
        <v>718</v>
      </c>
      <c r="B27">
        <v>207</v>
      </c>
      <c r="C27">
        <v>2107</v>
      </c>
      <c r="D27">
        <v>76</v>
      </c>
    </row>
    <row r="28" spans="1:4" x14ac:dyDescent="0.25">
      <c r="A28" s="50" t="s">
        <v>545</v>
      </c>
      <c r="B28">
        <v>43</v>
      </c>
      <c r="C28">
        <v>1246</v>
      </c>
      <c r="D28">
        <v>62</v>
      </c>
    </row>
    <row r="29" spans="1:4" x14ac:dyDescent="0.25">
      <c r="A29" s="13" t="s">
        <v>552</v>
      </c>
      <c r="B29">
        <v>16</v>
      </c>
      <c r="C29">
        <v>616</v>
      </c>
      <c r="D29">
        <v>29</v>
      </c>
    </row>
    <row r="30" spans="1:4" x14ac:dyDescent="0.25">
      <c r="A30" s="50" t="s">
        <v>553</v>
      </c>
      <c r="B30">
        <v>16</v>
      </c>
      <c r="C30">
        <v>614</v>
      </c>
      <c r="D30">
        <v>23</v>
      </c>
    </row>
    <row r="31" spans="1:4" x14ac:dyDescent="0.25">
      <c r="A31" s="50" t="s">
        <v>783</v>
      </c>
      <c r="C31">
        <v>1</v>
      </c>
      <c r="D31">
        <v>3</v>
      </c>
    </row>
    <row r="32" spans="1:4" x14ac:dyDescent="0.25">
      <c r="A32" s="50" t="s">
        <v>336</v>
      </c>
      <c r="D32">
        <v>3</v>
      </c>
    </row>
    <row r="33" spans="1:4" x14ac:dyDescent="0.25">
      <c r="A33" s="50" t="s">
        <v>878</v>
      </c>
      <c r="C33">
        <v>1</v>
      </c>
    </row>
    <row r="34" spans="1:4" x14ac:dyDescent="0.25">
      <c r="A34" s="13" t="s">
        <v>2070</v>
      </c>
      <c r="B34">
        <v>1120</v>
      </c>
      <c r="C34">
        <v>13546</v>
      </c>
      <c r="D34">
        <v>1068</v>
      </c>
    </row>
  </sheetData>
  <sheetProtection sheet="1" objects="1" scenarios="1" sort="0" autoFilter="0" pivotTables="0"/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6D0B-B8B0-4474-B1A6-15845A5C1FE2}">
  <dimension ref="B1:U50"/>
  <sheetViews>
    <sheetView showGridLines="0" workbookViewId="0">
      <selection activeCell="S17" sqref="S17"/>
    </sheetView>
  </sheetViews>
  <sheetFormatPr defaultRowHeight="15" x14ac:dyDescent="0.25"/>
  <cols>
    <col min="1" max="1" width="9.140625" style="33"/>
    <col min="2" max="2" width="15.85546875" style="33" bestFit="1" customWidth="1"/>
    <col min="3" max="3" width="20.140625" style="33" customWidth="1"/>
    <col min="4" max="4" width="20.140625" style="33" bestFit="1" customWidth="1"/>
    <col min="5" max="5" width="17.5703125" style="33" customWidth="1"/>
    <col min="6" max="6" width="0" style="33" hidden="1" customWidth="1"/>
    <col min="7" max="9" width="9.140625" style="33" hidden="1" customWidth="1"/>
    <col min="10" max="10" width="6" style="33" hidden="1" customWidth="1"/>
    <col min="11" max="11" width="0" style="33" hidden="1" customWidth="1"/>
    <col min="12" max="12" width="9.140625" style="33"/>
    <col min="13" max="13" width="0" style="33" hidden="1" customWidth="1"/>
    <col min="14" max="14" width="11.42578125" style="33" customWidth="1"/>
    <col min="15" max="16384" width="9.140625" style="33"/>
  </cols>
  <sheetData>
    <row r="1" spans="2:21" x14ac:dyDescent="0.25">
      <c r="E1" s="46"/>
    </row>
    <row r="2" spans="2:21" x14ac:dyDescent="0.25">
      <c r="B2" s="47" t="s">
        <v>2010</v>
      </c>
      <c r="C2" s="51" t="s">
        <v>5</v>
      </c>
      <c r="E2" s="46"/>
    </row>
    <row r="3" spans="2:21" x14ac:dyDescent="0.25">
      <c r="E3" s="46"/>
    </row>
    <row r="4" spans="2:21" ht="21" x14ac:dyDescent="0.35">
      <c r="C4" s="52" t="str">
        <f>C2</f>
        <v>China</v>
      </c>
      <c r="E4" s="46"/>
      <c r="I4" s="53"/>
    </row>
    <row r="5" spans="2:21" x14ac:dyDescent="0.25">
      <c r="E5" s="46"/>
      <c r="M5" s="54" t="s">
        <v>2011</v>
      </c>
      <c r="N5" s="55" t="s">
        <v>2012</v>
      </c>
      <c r="O5" s="54" t="s">
        <v>2013</v>
      </c>
      <c r="P5" s="54" t="s">
        <v>2014</v>
      </c>
      <c r="R5" s="54" t="s">
        <v>2011</v>
      </c>
      <c r="S5" s="54" t="s">
        <v>2015</v>
      </c>
      <c r="T5" s="54" t="s">
        <v>2013</v>
      </c>
      <c r="U5" s="54" t="s">
        <v>2014</v>
      </c>
    </row>
    <row r="6" spans="2:21" x14ac:dyDescent="0.25">
      <c r="E6" s="56" t="s">
        <v>2016</v>
      </c>
      <c r="M6" s="57">
        <v>1</v>
      </c>
      <c r="N6" s="57" t="s">
        <v>2017</v>
      </c>
      <c r="O6" s="58">
        <v>0.9</v>
      </c>
      <c r="P6" s="58">
        <v>1</v>
      </c>
      <c r="R6" s="57">
        <v>1</v>
      </c>
      <c r="S6" s="57" t="s">
        <v>2018</v>
      </c>
      <c r="T6" s="57">
        <v>50</v>
      </c>
      <c r="U6" s="57">
        <v>100</v>
      </c>
    </row>
    <row r="7" spans="2:21" x14ac:dyDescent="0.25">
      <c r="B7" s="59" t="s">
        <v>2019</v>
      </c>
      <c r="C7" s="60">
        <f>VLOOKUP(C4,Tabela1[],3,0)</f>
        <v>9596961</v>
      </c>
      <c r="D7" s="61" t="s">
        <v>2020</v>
      </c>
      <c r="E7" s="58">
        <f>IFERROR(_xlfn.RANK.EQ(C7,Tabela1[Área em Km2],0),"")</f>
        <v>4</v>
      </c>
      <c r="M7" s="57">
        <v>2</v>
      </c>
      <c r="N7" s="57" t="s">
        <v>2021</v>
      </c>
      <c r="O7" s="58">
        <v>0.8</v>
      </c>
      <c r="P7" s="58">
        <v>0.89900000000000002</v>
      </c>
      <c r="R7" s="57">
        <v>2</v>
      </c>
      <c r="S7" s="57" t="s">
        <v>2022</v>
      </c>
      <c r="T7" s="57">
        <v>40</v>
      </c>
      <c r="U7" s="57">
        <v>49.99</v>
      </c>
    </row>
    <row r="8" spans="2:21" x14ac:dyDescent="0.25">
      <c r="B8" s="59" t="s">
        <v>2023</v>
      </c>
      <c r="C8" s="62">
        <f>VLOOKUP(C4,Tabela1[],2,0)</f>
        <v>1402509320</v>
      </c>
      <c r="D8" s="61" t="s">
        <v>2024</v>
      </c>
      <c r="E8" s="58">
        <f>IFERROR(_xlfn.RANK.EQ(C8,Tabela1[População],0),"")</f>
        <v>1</v>
      </c>
      <c r="M8" s="57">
        <v>3</v>
      </c>
      <c r="N8" s="57" t="s">
        <v>2025</v>
      </c>
      <c r="O8" s="58">
        <v>0.5</v>
      </c>
      <c r="P8" s="58">
        <v>0.79900000000000004</v>
      </c>
      <c r="R8" s="57">
        <v>3</v>
      </c>
      <c r="S8" s="57" t="s">
        <v>2026</v>
      </c>
      <c r="T8" s="57">
        <v>30</v>
      </c>
      <c r="U8" s="57">
        <v>39.99</v>
      </c>
    </row>
    <row r="9" spans="2:21" x14ac:dyDescent="0.25">
      <c r="B9" s="59" t="s">
        <v>2027</v>
      </c>
      <c r="C9" s="63">
        <f>C8/C7</f>
        <v>146.14098358845055</v>
      </c>
      <c r="D9" s="61" t="s">
        <v>2028</v>
      </c>
      <c r="E9" s="58"/>
      <c r="M9" s="57">
        <v>4</v>
      </c>
      <c r="N9" s="57" t="s">
        <v>2029</v>
      </c>
      <c r="O9" s="58">
        <v>0</v>
      </c>
      <c r="P9" s="58">
        <v>0.499</v>
      </c>
      <c r="R9" s="57">
        <v>4</v>
      </c>
      <c r="S9" s="57" t="s">
        <v>2030</v>
      </c>
      <c r="T9" s="57">
        <v>0</v>
      </c>
      <c r="U9" s="57">
        <v>29.99</v>
      </c>
    </row>
    <row r="10" spans="2:21" x14ac:dyDescent="0.25">
      <c r="B10" s="59" t="s">
        <v>2031</v>
      </c>
      <c r="C10" s="60">
        <f>VLOOKUP(C4,Tabela1[],8,0)</f>
        <v>25238563</v>
      </c>
      <c r="D10" s="61" t="s">
        <v>2032</v>
      </c>
      <c r="E10" s="58">
        <f>IFERROR(_xlfn.RANK.EQ(C10,Tabela1[PIB PPC],0),"")</f>
        <v>1</v>
      </c>
    </row>
    <row r="11" spans="2:21" x14ac:dyDescent="0.25">
      <c r="B11" s="59" t="s">
        <v>2033</v>
      </c>
      <c r="C11" s="60">
        <f>C10*1000000/C8</f>
        <v>17995.290755001901</v>
      </c>
      <c r="D11" s="61" t="s">
        <v>2034</v>
      </c>
      <c r="E11" s="58"/>
    </row>
    <row r="12" spans="2:21" x14ac:dyDescent="0.25">
      <c r="B12" s="59" t="s">
        <v>465</v>
      </c>
      <c r="C12" s="64">
        <f>VLOOKUP(C4,Tabela1[],11,0)</f>
        <v>0.75800000000000001</v>
      </c>
      <c r="D12" s="65" t="str">
        <f>"("&amp;VLOOKUP(G12,M5:P9,2,0)&amp;")"</f>
        <v>(Médio)</v>
      </c>
      <c r="E12" s="58"/>
      <c r="G12" s="66">
        <f>MATCH(C12,P6:P9,-1)</f>
        <v>3</v>
      </c>
    </row>
    <row r="13" spans="2:21" x14ac:dyDescent="0.25">
      <c r="B13" s="59" t="s">
        <v>464</v>
      </c>
      <c r="C13" s="64">
        <f>VLOOKUP(C4,Tabela1[],10,0)</f>
        <v>38.6</v>
      </c>
      <c r="D13" s="67" t="str">
        <f>"("&amp;VLOOKUP(G13,R5:U9,2,0)&amp;")"</f>
        <v>(Bom)</v>
      </c>
      <c r="E13" s="58"/>
      <c r="G13" s="66">
        <f>MATCH(C13,U6:U9,-1)</f>
        <v>3</v>
      </c>
    </row>
    <row r="14" spans="2:21" x14ac:dyDescent="0.25">
      <c r="B14" s="68" t="s">
        <v>2035</v>
      </c>
      <c r="C14" s="69"/>
      <c r="E14" s="46"/>
      <c r="G14" s="66"/>
    </row>
    <row r="15" spans="2:21" x14ac:dyDescent="0.25">
      <c r="B15" s="48" t="str">
        <f>IFERROR(VLOOKUP(1,$F$4:$G$50,2,0),"")</f>
        <v>APEC</v>
      </c>
      <c r="C15" s="33" t="str">
        <f t="shared" ref="C15:C34" si="0">IFERROR("- "&amp;VLOOKUP(B15,G20:I50,3,0),"")</f>
        <v>- Cooperação Econômica da Ásia e do Pacífico</v>
      </c>
      <c r="G15" s="66"/>
    </row>
    <row r="16" spans="2:21" x14ac:dyDescent="0.25">
      <c r="B16" s="48" t="str">
        <f>IFERROR(VLOOKUP(2,$F$4:$G$50,2,0),"")</f>
        <v>BRICS</v>
      </c>
      <c r="C16" s="33" t="str">
        <f t="shared" si="0"/>
        <v>- Brasil, Rússia, Índia, China e África do Sul</v>
      </c>
      <c r="G16" s="66"/>
    </row>
    <row r="17" spans="2:9" x14ac:dyDescent="0.25">
      <c r="B17" s="48" t="str">
        <f>IFERROR(VLOOKUP(3,$F$4:$G$50,2,0),"")</f>
        <v>COI</v>
      </c>
      <c r="C17" s="33" t="str">
        <f t="shared" si="0"/>
        <v>- Comitê Olímpico Internacional</v>
      </c>
      <c r="G17" s="66"/>
    </row>
    <row r="18" spans="2:9" x14ac:dyDescent="0.25">
      <c r="B18" s="48" t="str">
        <f>IFERROR(VLOOKUP(4,$F$4:$G$50,2,0),"")</f>
        <v>FIFA</v>
      </c>
      <c r="C18" s="33" t="str">
        <f t="shared" si="0"/>
        <v>- Federação Internacional de Futebol Associado</v>
      </c>
      <c r="F18" s="46"/>
      <c r="H18" s="46">
        <f>MATCH(C2,Tabela1[Local],0)</f>
        <v>49</v>
      </c>
    </row>
    <row r="19" spans="2:9" x14ac:dyDescent="0.25">
      <c r="B19" s="48" t="str">
        <f>IFERROR(VLOOKUP(5,$F$4:$G$50,2,0),"")</f>
        <v>G20</v>
      </c>
      <c r="C19" s="33" t="str">
        <f t="shared" si="0"/>
        <v>- Grupo dos Vinte</v>
      </c>
      <c r="F19" s="46">
        <v>0</v>
      </c>
      <c r="G19" s="33" t="s">
        <v>2036</v>
      </c>
      <c r="H19" s="46"/>
    </row>
    <row r="20" spans="2:9" x14ac:dyDescent="0.25">
      <c r="B20" s="48" t="str">
        <f>IFERROR(VLOOKUP(6,$F$4:$G$50,2,0),"")</f>
        <v>OMC</v>
      </c>
      <c r="C20" s="33" t="str">
        <f t="shared" si="0"/>
        <v>- Organização Mundial do Comércio</v>
      </c>
      <c r="F20" s="46">
        <f t="shared" ref="F20:F50" si="1">IF(H20=0,F19,F19+1)</f>
        <v>1</v>
      </c>
      <c r="G20" s="33" t="s">
        <v>1983</v>
      </c>
      <c r="H20" s="46">
        <f>HLOOKUP(G20,Tabela1[[#Headers],[#Data],[APEC]:[ZE]],$H$18+1)</f>
        <v>1</v>
      </c>
      <c r="I20" s="33" t="s">
        <v>2037</v>
      </c>
    </row>
    <row r="21" spans="2:9" x14ac:dyDescent="0.25">
      <c r="B21" s="48" t="str">
        <f>IFERROR(VLOOKUP(7,$F$4:$G$50,2,0),"")</f>
        <v>ONU</v>
      </c>
      <c r="C21" s="33" t="str">
        <f t="shared" si="0"/>
        <v>- Organização das Nações Unidas</v>
      </c>
      <c r="F21" s="46">
        <f t="shared" si="1"/>
        <v>1</v>
      </c>
      <c r="G21" s="33" t="s">
        <v>1984</v>
      </c>
      <c r="H21" s="46">
        <f>HLOOKUP(G21,Tabela1[[#Headers],[#Data],[APEC]:[ZE]],$H$18+1)</f>
        <v>0</v>
      </c>
      <c r="I21" s="33" t="s">
        <v>2038</v>
      </c>
    </row>
    <row r="22" spans="2:9" x14ac:dyDescent="0.25">
      <c r="B22" s="48" t="str">
        <f>IFERROR(VLOOKUP(8,$F$4:$G$50,2,0),"")</f>
        <v/>
      </c>
      <c r="C22" s="33" t="str">
        <f t="shared" si="0"/>
        <v/>
      </c>
      <c r="F22" s="46">
        <f t="shared" si="1"/>
        <v>2</v>
      </c>
      <c r="G22" s="33" t="s">
        <v>1985</v>
      </c>
      <c r="H22" s="46">
        <f>HLOOKUP(G22,Tabela1[[#Headers],[#Data],[APEC]:[ZE]],$H$18+1)</f>
        <v>1</v>
      </c>
      <c r="I22" s="33" t="s">
        <v>2039</v>
      </c>
    </row>
    <row r="23" spans="2:9" x14ac:dyDescent="0.25">
      <c r="B23" s="48" t="str">
        <f>IFERROR(VLOOKUP(9,$F$4:$G$50,2,0),"")</f>
        <v/>
      </c>
      <c r="C23" s="33" t="str">
        <f t="shared" si="0"/>
        <v/>
      </c>
      <c r="F23" s="46">
        <f t="shared" si="1"/>
        <v>2</v>
      </c>
      <c r="G23" s="33" t="s">
        <v>1795</v>
      </c>
      <c r="H23" s="46">
        <f>HLOOKUP(G23,Tabela1[[#Headers],[#Data],[APEC]:[ZE]],$H$18+1)</f>
        <v>0</v>
      </c>
      <c r="I23" s="33" t="s">
        <v>2040</v>
      </c>
    </row>
    <row r="24" spans="2:9" x14ac:dyDescent="0.25">
      <c r="B24" s="48" t="str">
        <f>IFERROR(VLOOKUP(10,$F$4:$G$50,2,0),"")</f>
        <v/>
      </c>
      <c r="C24" s="33" t="str">
        <f t="shared" si="0"/>
        <v/>
      </c>
      <c r="F24" s="46">
        <f t="shared" si="1"/>
        <v>2</v>
      </c>
      <c r="G24" s="33" t="s">
        <v>1986</v>
      </c>
      <c r="H24" s="46">
        <f>HLOOKUP(G24,Tabela1[[#Headers],[#Data],[APEC]:[ZE]],$H$18+1)</f>
        <v>0</v>
      </c>
      <c r="I24" s="33" t="s">
        <v>2041</v>
      </c>
    </row>
    <row r="25" spans="2:9" x14ac:dyDescent="0.25">
      <c r="B25" s="48" t="str">
        <f>IFERROR(VLOOKUP(11,$F$4:$G$50,2,0),"")</f>
        <v/>
      </c>
      <c r="C25" s="33" t="str">
        <f t="shared" si="0"/>
        <v/>
      </c>
      <c r="F25" s="46">
        <f t="shared" si="1"/>
        <v>2</v>
      </c>
      <c r="G25" s="33" t="s">
        <v>1987</v>
      </c>
      <c r="H25" s="46">
        <f>HLOOKUP(G25,Tabela1[[#Headers],[#Data],[APEC]:[ZE]],$H$18+1)</f>
        <v>0</v>
      </c>
      <c r="I25" s="33" t="s">
        <v>2042</v>
      </c>
    </row>
    <row r="26" spans="2:9" x14ac:dyDescent="0.25">
      <c r="B26" s="48" t="str">
        <f>IFERROR(VLOOKUP(12,$F$4:$G$50,2,0),"")</f>
        <v/>
      </c>
      <c r="C26" s="33" t="str">
        <f t="shared" si="0"/>
        <v/>
      </c>
      <c r="F26" s="46">
        <f t="shared" si="1"/>
        <v>2</v>
      </c>
      <c r="G26" s="33" t="s">
        <v>1988</v>
      </c>
      <c r="H26" s="46">
        <f>HLOOKUP(G26,Tabela1[[#Headers],[#Data],[APEC]:[ZE]],$H$18+1)</f>
        <v>0</v>
      </c>
      <c r="I26" s="33" t="s">
        <v>2043</v>
      </c>
    </row>
    <row r="27" spans="2:9" x14ac:dyDescent="0.25">
      <c r="B27" s="48" t="str">
        <f>IFERROR(VLOOKUP(13,$F$4:$G$50,2,0),"")</f>
        <v/>
      </c>
      <c r="C27" s="33" t="str">
        <f t="shared" si="0"/>
        <v/>
      </c>
      <c r="F27" s="46">
        <f t="shared" si="1"/>
        <v>2</v>
      </c>
      <c r="G27" s="33" t="s">
        <v>1989</v>
      </c>
      <c r="H27" s="46">
        <f>HLOOKUP(G27,Tabela1[[#Headers],[#Data],[APEC]:[ZE]],$H$18+1)</f>
        <v>0</v>
      </c>
      <c r="I27" s="33" t="s">
        <v>2044</v>
      </c>
    </row>
    <row r="28" spans="2:9" x14ac:dyDescent="0.25">
      <c r="B28" s="48" t="str">
        <f>IFERROR(VLOOKUP(14,$F$4:$G$50,2,0),"")</f>
        <v/>
      </c>
      <c r="C28" s="33" t="str">
        <f t="shared" si="0"/>
        <v/>
      </c>
      <c r="F28" s="46">
        <f t="shared" si="1"/>
        <v>3</v>
      </c>
      <c r="G28" s="33" t="s">
        <v>1979</v>
      </c>
      <c r="H28" s="46">
        <f>HLOOKUP(G28,Tabela1[[#Headers],[#Data],[APEC]:[ZE]],$H$18+1)</f>
        <v>1</v>
      </c>
      <c r="I28" s="33" t="s">
        <v>2045</v>
      </c>
    </row>
    <row r="29" spans="2:9" x14ac:dyDescent="0.25">
      <c r="B29" s="48" t="str">
        <f>IFERROR(VLOOKUP(15,$F$4:$G$50,2,0),"")</f>
        <v/>
      </c>
      <c r="C29" s="33" t="str">
        <f t="shared" si="0"/>
        <v/>
      </c>
      <c r="F29" s="46">
        <f t="shared" si="1"/>
        <v>3</v>
      </c>
      <c r="G29" s="33" t="s">
        <v>1990</v>
      </c>
      <c r="H29" s="46">
        <f>HLOOKUP(G29,Tabela1[[#Headers],[#Data],[APEC]:[ZE]],$H$18+1)</f>
        <v>0</v>
      </c>
      <c r="I29" s="33" t="s">
        <v>2046</v>
      </c>
    </row>
    <row r="30" spans="2:9" x14ac:dyDescent="0.25">
      <c r="B30" s="48" t="str">
        <f>IFERROR(VLOOKUP(16,$F$4:$G$50,2,0),"")</f>
        <v/>
      </c>
      <c r="C30" s="33" t="str">
        <f t="shared" si="0"/>
        <v/>
      </c>
      <c r="F30" s="46">
        <f t="shared" si="1"/>
        <v>3</v>
      </c>
      <c r="G30" s="33" t="s">
        <v>1991</v>
      </c>
      <c r="H30" s="46">
        <f>HLOOKUP(G30,Tabela1[[#Headers],[#Data],[APEC]:[ZE]],$H$18+1)</f>
        <v>0</v>
      </c>
      <c r="I30" s="33" t="s">
        <v>2047</v>
      </c>
    </row>
    <row r="31" spans="2:9" x14ac:dyDescent="0.25">
      <c r="B31" s="48" t="str">
        <f>IFERROR(VLOOKUP(17,$F$4:$G$50,2,0),"")</f>
        <v/>
      </c>
      <c r="C31" s="33" t="str">
        <f t="shared" si="0"/>
        <v/>
      </c>
      <c r="F31" s="46">
        <f t="shared" si="1"/>
        <v>3</v>
      </c>
      <c r="G31" s="33" t="s">
        <v>1992</v>
      </c>
      <c r="H31" s="46">
        <f>HLOOKUP(G31,Tabela1[[#Headers],[#Data],[APEC]:[ZE]],$H$18+1)</f>
        <v>0</v>
      </c>
      <c r="I31" s="33" t="s">
        <v>2048</v>
      </c>
    </row>
    <row r="32" spans="2:9" x14ac:dyDescent="0.25">
      <c r="B32" s="48" t="str">
        <f>IFERROR(VLOOKUP(18,$F$4:$G$50,2,0),"")</f>
        <v/>
      </c>
      <c r="C32" s="33" t="str">
        <f t="shared" si="0"/>
        <v/>
      </c>
      <c r="F32" s="46">
        <f t="shared" si="1"/>
        <v>4</v>
      </c>
      <c r="G32" s="33" t="s">
        <v>1980</v>
      </c>
      <c r="H32" s="46">
        <f>HLOOKUP(G32,Tabela1[[#Headers],[#Data],[APEC]:[ZE]],$H$18+1)</f>
        <v>1</v>
      </c>
      <c r="I32" s="33" t="s">
        <v>2049</v>
      </c>
    </row>
    <row r="33" spans="2:9" x14ac:dyDescent="0.25">
      <c r="B33" s="48" t="str">
        <f>IFERROR(VLOOKUP(19,$F$4:$G$50,2,0),"")</f>
        <v/>
      </c>
      <c r="C33" s="33" t="str">
        <f t="shared" si="0"/>
        <v/>
      </c>
      <c r="F33" s="46">
        <f t="shared" si="1"/>
        <v>4</v>
      </c>
      <c r="G33" s="33" t="s">
        <v>1994</v>
      </c>
      <c r="H33" s="46">
        <f>HLOOKUP(G33,Tabela1[[#Headers],[#Data],[APEC]:[ZE]],$H$18+1)</f>
        <v>0</v>
      </c>
      <c r="I33" s="33" t="s">
        <v>2050</v>
      </c>
    </row>
    <row r="34" spans="2:9" x14ac:dyDescent="0.25">
      <c r="B34" s="48" t="str">
        <f>IFERROR(VLOOKUP(20,$F$4:$G$50,2,0),"")</f>
        <v/>
      </c>
      <c r="C34" s="33" t="str">
        <f t="shared" si="0"/>
        <v/>
      </c>
      <c r="F34" s="46">
        <f t="shared" si="1"/>
        <v>5</v>
      </c>
      <c r="G34" s="33" t="s">
        <v>1993</v>
      </c>
      <c r="H34" s="46">
        <f>HLOOKUP(G34,Tabela1[[#Headers],[#Data],[APEC]:[ZE]],$H$18+1)</f>
        <v>1</v>
      </c>
      <c r="I34" s="33" t="s">
        <v>2051</v>
      </c>
    </row>
    <row r="35" spans="2:9" x14ac:dyDescent="0.25">
      <c r="B35" s="47"/>
      <c r="F35" s="46">
        <f t="shared" si="1"/>
        <v>5</v>
      </c>
      <c r="G35" s="33" t="s">
        <v>1995</v>
      </c>
      <c r="H35" s="46">
        <f>HLOOKUP(G35,Tabela1[[#Headers],[#Data],[APEC]:[ZE]],$H$18+1)</f>
        <v>0</v>
      </c>
      <c r="I35" s="33" t="s">
        <v>2052</v>
      </c>
    </row>
    <row r="36" spans="2:9" x14ac:dyDescent="0.25">
      <c r="F36" s="46">
        <f t="shared" si="1"/>
        <v>5</v>
      </c>
      <c r="G36" s="33" t="s">
        <v>1996</v>
      </c>
      <c r="H36" s="46">
        <f>HLOOKUP(G36,Tabela1[[#Headers],[#Data],[APEC]:[ZE]],$H$18+1)</f>
        <v>0</v>
      </c>
      <c r="I36" s="33" t="s">
        <v>2053</v>
      </c>
    </row>
    <row r="37" spans="2:9" x14ac:dyDescent="0.25">
      <c r="F37" s="46">
        <f t="shared" si="1"/>
        <v>5</v>
      </c>
      <c r="G37" s="33" t="s">
        <v>1997</v>
      </c>
      <c r="H37" s="46">
        <f>HLOOKUP(G37,Tabela1[[#Headers],[#Data],[APEC]:[ZE]],$H$18+1)</f>
        <v>0</v>
      </c>
      <c r="I37" s="33" t="s">
        <v>2054</v>
      </c>
    </row>
    <row r="38" spans="2:9" x14ac:dyDescent="0.25">
      <c r="F38" s="46">
        <f t="shared" si="1"/>
        <v>5</v>
      </c>
      <c r="G38" s="33" t="s">
        <v>1998</v>
      </c>
      <c r="H38" s="46">
        <f>HLOOKUP(G38,Tabela1[[#Headers],[#Data],[APEC]:[ZE]],$H$18+1)</f>
        <v>0</v>
      </c>
      <c r="I38" s="33" t="s">
        <v>2055</v>
      </c>
    </row>
    <row r="39" spans="2:9" x14ac:dyDescent="0.25">
      <c r="F39" s="46">
        <f t="shared" si="1"/>
        <v>5</v>
      </c>
      <c r="G39" s="33" t="s">
        <v>1999</v>
      </c>
      <c r="H39" s="46">
        <f>HLOOKUP(G39,Tabela1[[#Headers],[#Data],[APEC]:[ZE]],$H$18+1)</f>
        <v>0</v>
      </c>
      <c r="I39" s="33" t="s">
        <v>2056</v>
      </c>
    </row>
    <row r="40" spans="2:9" x14ac:dyDescent="0.25">
      <c r="F40" s="46">
        <f t="shared" si="1"/>
        <v>5</v>
      </c>
      <c r="G40" s="33" t="s">
        <v>2000</v>
      </c>
      <c r="H40" s="46">
        <f>HLOOKUP(G40,Tabela1[[#Headers],[#Data],[APEC]:[ZE]],$H$18+1)</f>
        <v>0</v>
      </c>
      <c r="I40" s="33" t="s">
        <v>2057</v>
      </c>
    </row>
    <row r="41" spans="2:9" x14ac:dyDescent="0.25">
      <c r="F41" s="46">
        <f t="shared" si="1"/>
        <v>6</v>
      </c>
      <c r="G41" s="33" t="s">
        <v>1981</v>
      </c>
      <c r="H41" s="46">
        <f>HLOOKUP(G41,Tabela1[[#Headers],[#Data],[APEC]:[ZE]],$H$18+1)</f>
        <v>1</v>
      </c>
      <c r="I41" s="33" t="s">
        <v>2058</v>
      </c>
    </row>
    <row r="42" spans="2:9" x14ac:dyDescent="0.25">
      <c r="F42" s="46">
        <f t="shared" si="1"/>
        <v>7</v>
      </c>
      <c r="G42" s="33" t="s">
        <v>1978</v>
      </c>
      <c r="H42" s="46">
        <f>HLOOKUP(G42,Tabela1[[#Headers],[#Data],[APEC]:[ZE]],$H$18+1)</f>
        <v>1</v>
      </c>
      <c r="I42" s="33" t="s">
        <v>2059</v>
      </c>
    </row>
    <row r="43" spans="2:9" x14ac:dyDescent="0.25">
      <c r="F43" s="46">
        <f t="shared" si="1"/>
        <v>7</v>
      </c>
      <c r="G43" s="33" t="s">
        <v>2001</v>
      </c>
      <c r="H43" s="46">
        <f>HLOOKUP(G43,Tabela1[[#Headers],[#Data],[APEC]:[ZE]],$H$18+1)</f>
        <v>0</v>
      </c>
      <c r="I43" s="33" t="s">
        <v>2060</v>
      </c>
    </row>
    <row r="44" spans="2:9" x14ac:dyDescent="0.25">
      <c r="F44" s="46">
        <f t="shared" si="1"/>
        <v>7</v>
      </c>
      <c r="G44" s="33" t="s">
        <v>2002</v>
      </c>
      <c r="H44" s="46">
        <f>HLOOKUP(G44,Tabela1[[#Headers],[#Data],[APEC]:[ZE]],$H$18+1)</f>
        <v>0</v>
      </c>
      <c r="I44" s="33" t="s">
        <v>2061</v>
      </c>
    </row>
    <row r="45" spans="2:9" x14ac:dyDescent="0.25">
      <c r="F45" s="46">
        <f t="shared" si="1"/>
        <v>7</v>
      </c>
      <c r="G45" s="33" t="s">
        <v>2003</v>
      </c>
      <c r="H45" s="46">
        <f>HLOOKUP(G45,Tabela1[[#Headers],[#Data],[APEC]:[ZE]],$H$18+1)</f>
        <v>0</v>
      </c>
      <c r="I45" s="33" t="s">
        <v>2062</v>
      </c>
    </row>
    <row r="46" spans="2:9" x14ac:dyDescent="0.25">
      <c r="F46" s="46">
        <f t="shared" si="1"/>
        <v>7</v>
      </c>
      <c r="G46" s="33" t="s">
        <v>2004</v>
      </c>
      <c r="H46" s="46">
        <f>HLOOKUP(G46,Tabela1[[#Headers],[#Data],[APEC]:[ZE]],$H$18+1)</f>
        <v>0</v>
      </c>
      <c r="I46" s="33" t="s">
        <v>2063</v>
      </c>
    </row>
    <row r="47" spans="2:9" x14ac:dyDescent="0.25">
      <c r="F47" s="46">
        <f t="shared" si="1"/>
        <v>7</v>
      </c>
      <c r="G47" s="33" t="s">
        <v>2008</v>
      </c>
      <c r="H47" s="46">
        <f>HLOOKUP(G47,Tabela1[[#Headers],[#Data],[APEC]:[ZE]],$H$18+1)</f>
        <v>0</v>
      </c>
      <c r="I47" s="33" t="s">
        <v>2064</v>
      </c>
    </row>
    <row r="48" spans="2:9" x14ac:dyDescent="0.25">
      <c r="F48" s="46">
        <f t="shared" si="1"/>
        <v>7</v>
      </c>
      <c r="G48" s="33" t="s">
        <v>2005</v>
      </c>
      <c r="H48" s="46">
        <f>HLOOKUP(G48,Tabela1[[#Headers],[#Data],[APEC]:[ZE]],$H$18+1)</f>
        <v>0</v>
      </c>
      <c r="I48" s="33" t="s">
        <v>2065</v>
      </c>
    </row>
    <row r="49" spans="6:9" x14ac:dyDescent="0.25">
      <c r="F49" s="46">
        <f t="shared" si="1"/>
        <v>7</v>
      </c>
      <c r="G49" s="33" t="s">
        <v>2006</v>
      </c>
      <c r="H49" s="46">
        <f>HLOOKUP(G49,Tabela1[[#Headers],[#Data],[APEC]:[ZE]],$H$18+1)</f>
        <v>0</v>
      </c>
      <c r="I49" s="33" t="s">
        <v>2066</v>
      </c>
    </row>
    <row r="50" spans="6:9" x14ac:dyDescent="0.25">
      <c r="F50" s="46">
        <f t="shared" si="1"/>
        <v>7</v>
      </c>
      <c r="G50" s="33" t="s">
        <v>1982</v>
      </c>
      <c r="H50" s="46">
        <f>HLOOKUP(G50,Tabela1[[#Headers],[#Data],[APEC]:[ZE]],$H$18+1)</f>
        <v>0</v>
      </c>
      <c r="I50" s="33" t="s">
        <v>2067</v>
      </c>
    </row>
  </sheetData>
  <sheetProtection algorithmName="SHA-512" hashValue="2JE80q/um6Gtc+5HvDINfaR9+cXpzLSzyGMia2Pit02iy5nNnhOUwH64B6xKA9/pbqPEwMvPiLfPCq0EU31BLQ==" saltValue="D7hoX1MVqOBdJ5U6lJTdoA==" spinCount="100000" sheet="1" objects="1" scenarios="1"/>
  <dataValidations count="1">
    <dataValidation type="list" allowBlank="1" showInputMessage="1" showErrorMessage="1" sqref="C2" xr:uid="{25F3360E-8259-4D80-9397-395F73506B7D}">
      <formula1>paises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" verticalDpi="14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6445-FECF-442C-9A4A-51A1D0CB5593}">
  <sheetPr codeName="Planilha2"/>
  <dimension ref="A1:AO303"/>
  <sheetViews>
    <sheetView workbookViewId="0"/>
  </sheetViews>
  <sheetFormatPr defaultRowHeight="15" x14ac:dyDescent="0.25"/>
  <cols>
    <col min="1" max="1" width="42.140625" customWidth="1"/>
    <col min="2" max="2" width="12.28515625" style="12" bestFit="1" customWidth="1"/>
    <col min="3" max="3" width="11.7109375" bestFit="1" customWidth="1"/>
    <col min="5" max="5" width="12.85546875" bestFit="1" customWidth="1"/>
    <col min="6" max="6" width="12.42578125" bestFit="1" customWidth="1"/>
    <col min="7" max="7" width="11.7109375" bestFit="1" customWidth="1"/>
    <col min="8" max="9" width="12.140625" bestFit="1" customWidth="1"/>
    <col min="10" max="10" width="13.5703125" bestFit="1" customWidth="1"/>
    <col min="12" max="12" width="12.85546875" bestFit="1" customWidth="1"/>
    <col min="13" max="13" width="30.5703125" hidden="1" customWidth="1"/>
    <col min="14" max="14" width="19" hidden="1" customWidth="1"/>
    <col min="15" max="16" width="10.140625" hidden="1" customWidth="1"/>
    <col min="17" max="17" width="34.28515625" style="11" hidden="1" customWidth="1"/>
    <col min="18" max="18" width="15.42578125" style="33" hidden="1" customWidth="1"/>
    <col min="19" max="19" width="12.42578125" style="33" hidden="1" customWidth="1"/>
    <col min="20" max="20" width="12" style="11" hidden="1" customWidth="1"/>
    <col min="21" max="21" width="12.42578125" style="11" hidden="1" customWidth="1"/>
    <col min="22" max="22" width="11" style="11" hidden="1" customWidth="1"/>
    <col min="23" max="24" width="9.140625" customWidth="1"/>
    <col min="25" max="25" width="15" customWidth="1"/>
    <col min="27" max="27" width="14.140625" customWidth="1"/>
    <col min="31" max="31" width="11" bestFit="1" customWidth="1"/>
    <col min="48" max="48" width="74.5703125" bestFit="1" customWidth="1"/>
    <col min="49" max="49" width="19.7109375" customWidth="1"/>
    <col min="50" max="50" width="12.28515625" bestFit="1" customWidth="1"/>
  </cols>
  <sheetData>
    <row r="1" spans="1:41" x14ac:dyDescent="0.25">
      <c r="A1" s="6" t="s">
        <v>480</v>
      </c>
      <c r="B1" s="35" t="s">
        <v>477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6" t="s">
        <v>1448</v>
      </c>
      <c r="Q1" s="11" t="s">
        <v>419</v>
      </c>
      <c r="R1" s="33" t="s">
        <v>420</v>
      </c>
      <c r="U1" s="11" t="str" cm="1">
        <f t="array" ref="U1">INDEX(B1:L1,1,V3-1)</f>
        <v>Patrimônios da Unesco</v>
      </c>
      <c r="V1" s="11">
        <f>COUNTIF(Tabela1[[#Headers],[População]:[Bloco principal]],U1)</f>
        <v>1</v>
      </c>
    </row>
    <row r="2" spans="1:41" ht="18.75" x14ac:dyDescent="0.3">
      <c r="A2" s="18"/>
      <c r="B2" s="41"/>
      <c r="C2" s="40"/>
      <c r="D2" s="40"/>
      <c r="E2" s="40"/>
      <c r="F2" s="40"/>
      <c r="G2" s="40"/>
      <c r="H2" s="40"/>
      <c r="I2" s="40"/>
      <c r="J2" s="40"/>
      <c r="K2" s="40"/>
      <c r="L2" s="40"/>
      <c r="M2" t="str">
        <f>IFERROR(VLOOKUP(A2,Tabela2[],2,0),"")</f>
        <v/>
      </c>
      <c r="Q2" s="11" t="s">
        <v>1411</v>
      </c>
      <c r="R2" s="33" t="str">
        <f t="shared" ref="R2:R65" si="0">IFERROR(VLOOKUP(Q2,$A$1:$L$300,$V$3,0),"")</f>
        <v/>
      </c>
      <c r="S2" s="33">
        <f>IF(R2="",VLOOKUP(Q2,Tabela1[],$V$4,0),R2)</f>
        <v>0</v>
      </c>
      <c r="U2" s="11" t="s">
        <v>1449</v>
      </c>
      <c r="V2" s="11">
        <f>COUNTA(Q2:Q302)</f>
        <v>272</v>
      </c>
      <c r="X2" s="14"/>
      <c r="Y2" s="15" t="s">
        <v>455</v>
      </c>
      <c r="Z2" s="14"/>
      <c r="AA2" s="14"/>
      <c r="AE2" s="20" t="str" cm="1">
        <f t="array" ref="AE2:AO300">IFERROR(IF(B2:L300="","",VALUE(B2:L300)),"")</f>
        <v/>
      </c>
      <c r="AF2" s="20" t="str">
        <v/>
      </c>
      <c r="AG2" s="20" t="str">
        <v/>
      </c>
      <c r="AH2" s="20" t="str">
        <v/>
      </c>
      <c r="AI2" s="20" t="str">
        <v/>
      </c>
      <c r="AJ2" s="20" t="str">
        <v/>
      </c>
      <c r="AK2" s="20" t="str">
        <v/>
      </c>
      <c r="AL2" s="20" t="str">
        <v/>
      </c>
      <c r="AM2" s="20" t="str">
        <v/>
      </c>
      <c r="AN2" s="20" t="str">
        <v/>
      </c>
      <c r="AO2" s="20" t="str">
        <v/>
      </c>
    </row>
    <row r="3" spans="1:41" x14ac:dyDescent="0.25">
      <c r="A3" s="18"/>
      <c r="B3" s="41"/>
      <c r="C3" s="40"/>
      <c r="D3" s="40"/>
      <c r="E3" s="40"/>
      <c r="F3" s="40"/>
      <c r="G3" s="40"/>
      <c r="H3" s="40"/>
      <c r="I3" s="40"/>
      <c r="J3" s="40"/>
      <c r="K3" s="40"/>
      <c r="L3" s="40"/>
      <c r="M3" t="str">
        <f>IFERROR(VLOOKUP(A3,Tabela2[],2,0),"")</f>
        <v/>
      </c>
      <c r="Q3" s="11" t="s">
        <v>205</v>
      </c>
      <c r="R3" s="33" t="str">
        <f t="shared" si="0"/>
        <v/>
      </c>
      <c r="S3" s="33">
        <f>IF(R3="",VLOOKUP(Q3,Tabela1[],$V$4,0),R3)</f>
        <v>0</v>
      </c>
      <c r="U3" s="11" t="s">
        <v>1450</v>
      </c>
      <c r="V3" s="11">
        <v>2</v>
      </c>
      <c r="X3" s="14"/>
      <c r="Y3" s="14" t="s">
        <v>456</v>
      </c>
      <c r="Z3" s="14"/>
      <c r="AA3" s="14"/>
      <c r="AE3" s="20" t="str">
        <v/>
      </c>
      <c r="AF3" s="20" t="str">
        <v/>
      </c>
      <c r="AG3" s="20" t="str">
        <v/>
      </c>
      <c r="AH3" s="20" t="str">
        <v/>
      </c>
      <c r="AI3" s="20" t="str">
        <v/>
      </c>
      <c r="AJ3" s="20" t="str">
        <v/>
      </c>
      <c r="AK3" s="20" t="str">
        <v/>
      </c>
      <c r="AL3" s="20" t="str">
        <v/>
      </c>
      <c r="AM3" s="20" t="str">
        <v/>
      </c>
      <c r="AN3" s="20" t="str">
        <v/>
      </c>
      <c r="AO3" s="20" t="str">
        <v/>
      </c>
    </row>
    <row r="4" spans="1:41" x14ac:dyDescent="0.25">
      <c r="A4" s="18"/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t="str">
        <f>IFERROR(VLOOKUP(A4,Tabela2[],2,0),"")</f>
        <v/>
      </c>
      <c r="Q4" s="11" t="s">
        <v>206</v>
      </c>
      <c r="R4" s="33" t="str">
        <f t="shared" si="0"/>
        <v/>
      </c>
      <c r="S4" s="33">
        <f>IF(R4="",VLOOKUP(Q4,Tabela1[],$V$4,0),R4)</f>
        <v>0</v>
      </c>
      <c r="U4" s="11" t="s">
        <v>1451</v>
      </c>
      <c r="V4" s="11">
        <f>MATCH(U1,Tabela1[#Headers],0)</f>
        <v>56</v>
      </c>
      <c r="X4" s="14"/>
      <c r="Y4" s="14"/>
      <c r="Z4" s="14"/>
      <c r="AA4" s="14"/>
      <c r="AE4" s="20" t="str">
        <v/>
      </c>
      <c r="AF4" s="20" t="str">
        <v/>
      </c>
      <c r="AG4" s="20" t="str">
        <v/>
      </c>
      <c r="AH4" s="20" t="str">
        <v/>
      </c>
      <c r="AI4" s="20" t="str">
        <v/>
      </c>
      <c r="AJ4" s="20" t="str">
        <v/>
      </c>
      <c r="AK4" s="20" t="str">
        <v/>
      </c>
      <c r="AL4" s="20" t="str">
        <v/>
      </c>
      <c r="AM4" s="20" t="str">
        <v/>
      </c>
      <c r="AN4" s="20" t="str">
        <v/>
      </c>
      <c r="AO4" s="20" t="str">
        <v/>
      </c>
    </row>
    <row r="5" spans="1:41" x14ac:dyDescent="0.25">
      <c r="A5" s="18"/>
      <c r="B5" s="41"/>
      <c r="C5" s="40"/>
      <c r="D5" s="40"/>
      <c r="E5" s="40"/>
      <c r="F5" s="40"/>
      <c r="G5" s="40"/>
      <c r="H5" s="40"/>
      <c r="I5" s="40"/>
      <c r="J5" s="40"/>
      <c r="K5" s="40"/>
      <c r="L5" s="40"/>
      <c r="M5" t="str">
        <f>IFERROR(VLOOKUP(A5,Tabela2[],2,0),"")</f>
        <v/>
      </c>
      <c r="Q5" s="11" t="s">
        <v>207</v>
      </c>
      <c r="R5" s="33" t="str">
        <f t="shared" si="0"/>
        <v/>
      </c>
      <c r="S5" s="33">
        <f>IF(R5="",VLOOKUP(Q5,Tabela1[],$V$4,0),R5)</f>
        <v>2</v>
      </c>
      <c r="X5" s="14"/>
      <c r="Y5" s="14" t="s">
        <v>1494</v>
      </c>
      <c r="Z5" s="14"/>
      <c r="AA5" s="14"/>
      <c r="AE5" s="20" t="str">
        <v/>
      </c>
      <c r="AF5" s="20" t="str">
        <v/>
      </c>
      <c r="AG5" s="20" t="str">
        <v/>
      </c>
      <c r="AH5" s="20" t="str">
        <v/>
      </c>
      <c r="AI5" s="20" t="str">
        <v/>
      </c>
      <c r="AJ5" s="20" t="str">
        <v/>
      </c>
      <c r="AK5" s="20" t="str">
        <v/>
      </c>
      <c r="AL5" s="20" t="str">
        <v/>
      </c>
      <c r="AM5" s="20" t="str">
        <v/>
      </c>
      <c r="AN5" s="20" t="str">
        <v/>
      </c>
      <c r="AO5" s="20" t="str">
        <v/>
      </c>
    </row>
    <row r="6" spans="1:41" x14ac:dyDescent="0.25">
      <c r="A6" s="18"/>
      <c r="B6" s="41"/>
      <c r="C6" s="40"/>
      <c r="D6" s="40"/>
      <c r="E6" s="40"/>
      <c r="F6" s="40"/>
      <c r="G6" s="40"/>
      <c r="H6" s="40"/>
      <c r="I6" s="40"/>
      <c r="J6" s="40"/>
      <c r="K6" s="40"/>
      <c r="L6" s="40"/>
      <c r="M6" t="str">
        <f>IFERROR(VLOOKUP(A6,Tabela2[],2,0),"")</f>
        <v/>
      </c>
      <c r="Q6" s="11" t="s">
        <v>208</v>
      </c>
      <c r="R6" s="33" t="str">
        <f t="shared" si="0"/>
        <v/>
      </c>
      <c r="S6" s="33">
        <f>IF(R6="",VLOOKUP(Q6,Tabela1[],$V$4,0),R6)</f>
        <v>8</v>
      </c>
      <c r="X6" s="14"/>
      <c r="Y6" s="14" t="s">
        <v>1495</v>
      </c>
      <c r="Z6" s="14"/>
      <c r="AA6" s="16"/>
      <c r="AE6" s="20" t="str">
        <v/>
      </c>
      <c r="AF6" s="20" t="str">
        <v/>
      </c>
      <c r="AG6" s="20" t="str">
        <v/>
      </c>
      <c r="AH6" s="20" t="str">
        <v/>
      </c>
      <c r="AI6" s="20" t="str">
        <v/>
      </c>
      <c r="AJ6" s="20" t="str">
        <v/>
      </c>
      <c r="AK6" s="20" t="str">
        <v/>
      </c>
      <c r="AL6" s="20" t="str">
        <v/>
      </c>
      <c r="AM6" s="20" t="str">
        <v/>
      </c>
      <c r="AN6" s="20" t="str">
        <v/>
      </c>
      <c r="AO6" s="20" t="str">
        <v/>
      </c>
    </row>
    <row r="7" spans="1:41" x14ac:dyDescent="0.25">
      <c r="A7" s="18"/>
      <c r="B7" s="41"/>
      <c r="C7" s="40"/>
      <c r="D7" s="40"/>
      <c r="E7" s="40"/>
      <c r="F7" s="40"/>
      <c r="G7" s="40"/>
      <c r="H7" s="40"/>
      <c r="I7" s="40"/>
      <c r="J7" s="40"/>
      <c r="K7" s="40"/>
      <c r="L7" s="40"/>
      <c r="M7" t="str">
        <f>IFERROR(VLOOKUP(A7,Tabela2[],2,0),"")</f>
        <v/>
      </c>
      <c r="Q7" s="11" t="s">
        <v>209</v>
      </c>
      <c r="R7" s="33" t="str">
        <f t="shared" si="0"/>
        <v/>
      </c>
      <c r="S7" s="33">
        <f>IF(R7="",VLOOKUP(Q7,Tabela1[],$V$4,0),R7)</f>
        <v>2</v>
      </c>
      <c r="X7" s="14"/>
      <c r="Y7" s="14"/>
      <c r="Z7" s="14"/>
      <c r="AA7" s="14"/>
      <c r="AE7" s="20" t="str">
        <v/>
      </c>
      <c r="AF7" s="20" t="str">
        <v/>
      </c>
      <c r="AG7" s="20" t="str">
        <v/>
      </c>
      <c r="AH7" s="20" t="str">
        <v/>
      </c>
      <c r="AI7" s="20" t="str">
        <v/>
      </c>
      <c r="AJ7" s="20" t="str">
        <v/>
      </c>
      <c r="AK7" s="20" t="str">
        <v/>
      </c>
      <c r="AL7" s="20" t="str">
        <v/>
      </c>
      <c r="AM7" s="20" t="str">
        <v/>
      </c>
      <c r="AN7" s="20" t="str">
        <v/>
      </c>
      <c r="AO7" s="20" t="str">
        <v/>
      </c>
    </row>
    <row r="8" spans="1:41" x14ac:dyDescent="0.25">
      <c r="A8" s="18"/>
      <c r="B8" s="41"/>
      <c r="C8" s="40"/>
      <c r="D8" s="40"/>
      <c r="E8" s="40"/>
      <c r="F8" s="40"/>
      <c r="G8" s="40"/>
      <c r="H8" s="40"/>
      <c r="I8" s="40"/>
      <c r="J8" s="40"/>
      <c r="K8" s="40"/>
      <c r="L8" s="40"/>
      <c r="M8" t="str">
        <f>IFERROR(VLOOKUP(A8,Tabela2[],2,0),"")</f>
        <v/>
      </c>
      <c r="Q8" s="11" t="s">
        <v>210</v>
      </c>
      <c r="R8" s="33" t="str">
        <f t="shared" si="0"/>
        <v/>
      </c>
      <c r="S8" s="33">
        <f>IF(R8="",VLOOKUP(Q8,Tabela1[],$V$4,0),R8)</f>
        <v>40</v>
      </c>
      <c r="X8" s="14"/>
      <c r="Y8" s="14" t="s">
        <v>1496</v>
      </c>
      <c r="Z8" s="14"/>
      <c r="AA8" s="14"/>
      <c r="AE8" s="20" t="str">
        <v/>
      </c>
      <c r="AF8" s="20" t="str">
        <v/>
      </c>
      <c r="AG8" s="20" t="str">
        <v/>
      </c>
      <c r="AH8" s="20" t="str">
        <v/>
      </c>
      <c r="AI8" s="20" t="str">
        <v/>
      </c>
      <c r="AJ8" s="20" t="str">
        <v/>
      </c>
      <c r="AK8" s="20" t="str">
        <v/>
      </c>
      <c r="AL8" s="20" t="str">
        <v/>
      </c>
      <c r="AM8" s="20" t="str">
        <v/>
      </c>
      <c r="AN8" s="20" t="str">
        <v/>
      </c>
      <c r="AO8" s="20" t="str">
        <v/>
      </c>
    </row>
    <row r="9" spans="1:41" x14ac:dyDescent="0.25">
      <c r="A9" s="18"/>
      <c r="B9" s="41"/>
      <c r="C9" s="40"/>
      <c r="D9" s="40"/>
      <c r="E9" s="40"/>
      <c r="F9" s="40"/>
      <c r="G9" s="40"/>
      <c r="H9" s="40"/>
      <c r="I9" s="40"/>
      <c r="J9" s="40"/>
      <c r="K9" s="40"/>
      <c r="L9" s="40"/>
      <c r="M9" t="str">
        <f>IFERROR(VLOOKUP(A9,Tabela2[],2,0),"")</f>
        <v/>
      </c>
      <c r="Q9" s="11" t="s">
        <v>79</v>
      </c>
      <c r="R9" s="33" t="str">
        <f t="shared" si="0"/>
        <v/>
      </c>
      <c r="S9" s="33">
        <f>IF(R9="",VLOOKUP(Q9,Tabela1[],$V$4,0),R9)</f>
        <v>1</v>
      </c>
      <c r="X9" s="14"/>
      <c r="Y9" s="14"/>
      <c r="Z9" s="14"/>
      <c r="AA9" s="14"/>
      <c r="AE9" s="20" t="str">
        <v/>
      </c>
      <c r="AF9" s="20" t="str">
        <v/>
      </c>
      <c r="AG9" s="20" t="str">
        <v/>
      </c>
      <c r="AH9" s="20" t="str">
        <v/>
      </c>
      <c r="AI9" s="20" t="str">
        <v/>
      </c>
      <c r="AJ9" s="20" t="str">
        <v/>
      </c>
      <c r="AK9" s="20" t="str">
        <v/>
      </c>
      <c r="AL9" s="20" t="str">
        <v/>
      </c>
      <c r="AM9" s="20" t="str">
        <v/>
      </c>
      <c r="AN9" s="20" t="str">
        <v/>
      </c>
      <c r="AO9" s="20" t="str">
        <v/>
      </c>
    </row>
    <row r="10" spans="1:41" x14ac:dyDescent="0.25">
      <c r="A10" s="18"/>
      <c r="B10" s="41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t="str">
        <f>IFERROR(VLOOKUP(A10,Tabela2[],2,0),"")</f>
        <v/>
      </c>
      <c r="Q10" s="11" t="s">
        <v>154</v>
      </c>
      <c r="R10" s="33" t="str">
        <f t="shared" si="0"/>
        <v/>
      </c>
      <c r="S10" s="33">
        <f>IF(R10="",VLOOKUP(Q10,Tabela1[],$V$4,0),R10)</f>
        <v>0</v>
      </c>
      <c r="X10" s="14"/>
      <c r="Y10" s="14"/>
      <c r="Z10" s="14"/>
      <c r="AA10" s="14"/>
      <c r="AE10" s="20" t="str">
        <v/>
      </c>
      <c r="AF10" s="20" t="str">
        <v/>
      </c>
      <c r="AG10" s="20" t="str">
        <v/>
      </c>
      <c r="AH10" s="20" t="str">
        <v/>
      </c>
      <c r="AI10" s="20" t="str">
        <v/>
      </c>
      <c r="AJ10" s="20" t="str">
        <v/>
      </c>
      <c r="AK10" s="20" t="str">
        <v/>
      </c>
      <c r="AL10" s="20" t="str">
        <v/>
      </c>
      <c r="AM10" s="20" t="str">
        <v/>
      </c>
      <c r="AN10" s="20" t="str">
        <v/>
      </c>
      <c r="AO10" s="20" t="str">
        <v/>
      </c>
    </row>
    <row r="11" spans="1:41" x14ac:dyDescent="0.25">
      <c r="A11" s="18"/>
      <c r="B11" s="4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t="str">
        <f>IFERROR(VLOOKUP(A11,Tabela2[],2,0),"")</f>
        <v/>
      </c>
      <c r="Q11" s="11" t="s">
        <v>211</v>
      </c>
      <c r="R11" s="33" t="str">
        <f t="shared" si="0"/>
        <v/>
      </c>
      <c r="S11" s="33">
        <f>IF(R11="",VLOOKUP(Q11,Tabela1[],$V$4,0),R11)</f>
        <v>0</v>
      </c>
      <c r="X11" s="14"/>
      <c r="Y11" s="14" t="s">
        <v>1497</v>
      </c>
      <c r="Z11" s="14"/>
      <c r="AA11" s="14"/>
      <c r="AE11" s="20" t="str">
        <v/>
      </c>
      <c r="AF11" s="20" t="str">
        <v/>
      </c>
      <c r="AG11" s="20" t="str">
        <v/>
      </c>
      <c r="AH11" s="20" t="str">
        <v/>
      </c>
      <c r="AI11" s="20" t="str">
        <v/>
      </c>
      <c r="AJ11" s="20" t="str">
        <v/>
      </c>
      <c r="AK11" s="20" t="str">
        <v/>
      </c>
      <c r="AL11" s="20" t="str">
        <v/>
      </c>
      <c r="AM11" s="20" t="str">
        <v/>
      </c>
      <c r="AN11" s="20" t="str">
        <v/>
      </c>
      <c r="AO11" s="20" t="str">
        <v/>
      </c>
    </row>
    <row r="12" spans="1:41" x14ac:dyDescent="0.25">
      <c r="A12" s="18"/>
      <c r="B12" s="41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t="str">
        <f>IFERROR(VLOOKUP(A12,Tabela2[],2,0),"")</f>
        <v/>
      </c>
      <c r="Q12" s="11" t="s">
        <v>212</v>
      </c>
      <c r="R12" s="33" t="str">
        <f t="shared" si="0"/>
        <v/>
      </c>
      <c r="S12" s="33">
        <f>IF(R12="",VLOOKUP(Q12,Tabela1[],$V$4,0),R12)</f>
        <v>0</v>
      </c>
      <c r="X12" s="14"/>
      <c r="Y12" s="14"/>
      <c r="Z12" s="14"/>
      <c r="AA12" s="14"/>
      <c r="AE12" s="20" t="str">
        <v/>
      </c>
      <c r="AF12" s="20" t="str">
        <v/>
      </c>
      <c r="AG12" s="20" t="str">
        <v/>
      </c>
      <c r="AH12" s="20" t="str">
        <v/>
      </c>
      <c r="AI12" s="20" t="str">
        <v/>
      </c>
      <c r="AJ12" s="20" t="str">
        <v/>
      </c>
      <c r="AK12" s="20" t="str">
        <v/>
      </c>
      <c r="AL12" s="20" t="str">
        <v/>
      </c>
      <c r="AM12" s="20" t="str">
        <v/>
      </c>
      <c r="AN12" s="20" t="str">
        <v/>
      </c>
      <c r="AO12" s="20" t="str">
        <v/>
      </c>
    </row>
    <row r="13" spans="1:41" x14ac:dyDescent="0.25">
      <c r="A13" s="18"/>
      <c r="B13" s="41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t="str">
        <f>IFERROR(VLOOKUP(A13,Tabela2[],2,0),"")</f>
        <v/>
      </c>
      <c r="Q13" s="11" t="s">
        <v>213</v>
      </c>
      <c r="R13" s="33" t="str">
        <f t="shared" si="0"/>
        <v/>
      </c>
      <c r="S13" s="33">
        <f>IF(R13="",VLOOKUP(Q13,Tabela1[],$V$4,0),R13)</f>
        <v>0</v>
      </c>
      <c r="X13" s="14"/>
      <c r="Y13" s="14"/>
      <c r="Z13" s="14"/>
      <c r="AA13" s="14"/>
      <c r="AE13" s="20" t="str">
        <v/>
      </c>
      <c r="AF13" s="20" t="str">
        <v/>
      </c>
      <c r="AG13" s="20" t="str">
        <v/>
      </c>
      <c r="AH13" s="20" t="str">
        <v/>
      </c>
      <c r="AI13" s="20" t="str">
        <v/>
      </c>
      <c r="AJ13" s="20" t="str">
        <v/>
      </c>
      <c r="AK13" s="20" t="str">
        <v/>
      </c>
      <c r="AL13" s="20" t="str">
        <v/>
      </c>
      <c r="AM13" s="20" t="str">
        <v/>
      </c>
      <c r="AN13" s="20" t="str">
        <v/>
      </c>
      <c r="AO13" s="20" t="str">
        <v/>
      </c>
    </row>
    <row r="14" spans="1:41" x14ac:dyDescent="0.25">
      <c r="A14" s="18"/>
      <c r="B14" s="41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t="str">
        <f>IFERROR(VLOOKUP(A14,Tabela2[],2,0),"")</f>
        <v/>
      </c>
      <c r="Q14" s="11" t="s">
        <v>214</v>
      </c>
      <c r="R14" s="33" t="str">
        <f t="shared" si="0"/>
        <v/>
      </c>
      <c r="S14" s="33">
        <f>IF(R14="",VLOOKUP(Q14,Tabela1[],$V$4,0),R14)</f>
        <v>4</v>
      </c>
      <c r="X14" s="14"/>
      <c r="Y14" s="14" t="s">
        <v>1498</v>
      </c>
      <c r="Z14" s="14"/>
      <c r="AA14" s="14"/>
      <c r="AE14" s="20" t="str">
        <v/>
      </c>
      <c r="AF14" s="20" t="str">
        <v/>
      </c>
      <c r="AG14" s="20" t="str">
        <v/>
      </c>
      <c r="AH14" s="20" t="str">
        <v/>
      </c>
      <c r="AI14" s="20" t="str">
        <v/>
      </c>
      <c r="AJ14" s="20" t="str">
        <v/>
      </c>
      <c r="AK14" s="20" t="str">
        <v/>
      </c>
      <c r="AL14" s="20" t="str">
        <v/>
      </c>
      <c r="AM14" s="20" t="str">
        <v/>
      </c>
      <c r="AN14" s="20" t="str">
        <v/>
      </c>
      <c r="AO14" s="20" t="str">
        <v/>
      </c>
    </row>
    <row r="15" spans="1:41" x14ac:dyDescent="0.25">
      <c r="A15" s="18"/>
      <c r="B15" s="41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t="str">
        <f>IFERROR(VLOOKUP(A15,Tabela2[],2,0),"")</f>
        <v/>
      </c>
      <c r="Q15" s="11" t="s">
        <v>215</v>
      </c>
      <c r="R15" s="33" t="str">
        <f t="shared" si="0"/>
        <v/>
      </c>
      <c r="S15" s="33">
        <f>IF(R15="",VLOOKUP(Q15,Tabela1[],$V$4,0),R15)</f>
        <v>7</v>
      </c>
      <c r="X15" s="14"/>
      <c r="Y15" s="14"/>
      <c r="Z15" s="14"/>
      <c r="AA15" s="14"/>
      <c r="AE15" s="20" t="str">
        <v/>
      </c>
      <c r="AF15" s="20" t="str">
        <v/>
      </c>
      <c r="AG15" s="20" t="str">
        <v/>
      </c>
      <c r="AH15" s="20" t="str">
        <v/>
      </c>
      <c r="AI15" s="20" t="str">
        <v/>
      </c>
      <c r="AJ15" s="20" t="str">
        <v/>
      </c>
      <c r="AK15" s="20" t="str">
        <v/>
      </c>
      <c r="AL15" s="20" t="str">
        <v/>
      </c>
      <c r="AM15" s="20" t="str">
        <v/>
      </c>
      <c r="AN15" s="20" t="str">
        <v/>
      </c>
      <c r="AO15" s="20" t="str">
        <v/>
      </c>
    </row>
    <row r="16" spans="1:41" x14ac:dyDescent="0.25">
      <c r="A16" s="18"/>
      <c r="B16" s="41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t="str">
        <f>IFERROR(VLOOKUP(A16,Tabela2[],2,0),"")</f>
        <v/>
      </c>
      <c r="Q16" s="11" t="s">
        <v>49</v>
      </c>
      <c r="R16" s="33" t="str">
        <f t="shared" si="0"/>
        <v/>
      </c>
      <c r="S16" s="33">
        <f>IF(R16="",VLOOKUP(Q16,Tabela1[],$V$4,0),R16)</f>
        <v>9</v>
      </c>
      <c r="X16" s="14"/>
      <c r="Y16" s="14"/>
      <c r="Z16" s="14"/>
      <c r="AA16" s="14"/>
      <c r="AE16" s="20" t="str">
        <v/>
      </c>
      <c r="AF16" s="20" t="str">
        <v/>
      </c>
      <c r="AG16" s="20" t="str">
        <v/>
      </c>
      <c r="AH16" s="20" t="str">
        <v/>
      </c>
      <c r="AI16" s="20" t="str">
        <v/>
      </c>
      <c r="AJ16" s="20" t="str">
        <v/>
      </c>
      <c r="AK16" s="20" t="str">
        <v/>
      </c>
      <c r="AL16" s="20" t="str">
        <v/>
      </c>
      <c r="AM16" s="20" t="str">
        <v/>
      </c>
      <c r="AN16" s="20" t="str">
        <v/>
      </c>
      <c r="AO16" s="20" t="str">
        <v/>
      </c>
    </row>
    <row r="17" spans="1:41" x14ac:dyDescent="0.25">
      <c r="A17" s="18"/>
      <c r="B17" s="41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t="str">
        <f>IFERROR(VLOOKUP(A17,Tabela2[],2,0),"")</f>
        <v/>
      </c>
      <c r="Q17" s="11" t="s">
        <v>216</v>
      </c>
      <c r="R17" s="33" t="str">
        <f t="shared" si="0"/>
        <v/>
      </c>
      <c r="S17" s="33">
        <f>IF(R17="",VLOOKUP(Q17,Tabela1[],$V$4,0),R17)</f>
        <v>3</v>
      </c>
      <c r="X17" s="14"/>
      <c r="Y17" s="14" t="s">
        <v>1499</v>
      </c>
      <c r="Z17" s="14"/>
      <c r="AA17" s="14"/>
      <c r="AE17" s="20" t="str">
        <v/>
      </c>
      <c r="AF17" s="20" t="str">
        <v/>
      </c>
      <c r="AG17" s="20" t="str">
        <v/>
      </c>
      <c r="AH17" s="20" t="str">
        <v/>
      </c>
      <c r="AI17" s="20" t="str">
        <v/>
      </c>
      <c r="AJ17" s="20" t="str">
        <v/>
      </c>
      <c r="AK17" s="20" t="str">
        <v/>
      </c>
      <c r="AL17" s="20" t="str">
        <v/>
      </c>
      <c r="AM17" s="20" t="str">
        <v/>
      </c>
      <c r="AN17" s="20" t="str">
        <v/>
      </c>
      <c r="AO17" s="20" t="str">
        <v/>
      </c>
    </row>
    <row r="18" spans="1:41" x14ac:dyDescent="0.25">
      <c r="A18" s="18"/>
      <c r="B18" s="41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t="str">
        <f>IFERROR(VLOOKUP(A18,Tabela2[],2,0),"")</f>
        <v/>
      </c>
      <c r="Q18" s="11" t="s">
        <v>130</v>
      </c>
      <c r="R18" s="33" t="str">
        <f t="shared" si="0"/>
        <v/>
      </c>
      <c r="S18" s="33">
        <f>IF(R18="",VLOOKUP(Q18,Tabela1[],$V$4,0),R18)</f>
        <v>0</v>
      </c>
      <c r="X18" s="14"/>
      <c r="Y18" s="14"/>
      <c r="Z18" s="14"/>
      <c r="AA18" s="14"/>
      <c r="AE18" s="20" t="str">
        <v/>
      </c>
      <c r="AF18" s="20" t="str">
        <v/>
      </c>
      <c r="AG18" s="20" t="str">
        <v/>
      </c>
      <c r="AH18" s="20" t="str">
        <v/>
      </c>
      <c r="AI18" s="20" t="str">
        <v/>
      </c>
      <c r="AJ18" s="20" t="str">
        <v/>
      </c>
      <c r="AK18" s="20" t="str">
        <v/>
      </c>
      <c r="AL18" s="20" t="str">
        <v/>
      </c>
      <c r="AM18" s="20" t="str">
        <v/>
      </c>
      <c r="AN18" s="20" t="str">
        <v/>
      </c>
      <c r="AO18" s="20" t="str">
        <v/>
      </c>
    </row>
    <row r="19" spans="1:41" x14ac:dyDescent="0.25">
      <c r="A19" s="18"/>
      <c r="B19" s="41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t="str">
        <f>IFERROR(VLOOKUP(A19,Tabela2[],2,0),"")</f>
        <v/>
      </c>
      <c r="Q19" s="11" t="s">
        <v>217</v>
      </c>
      <c r="R19" s="33" t="str">
        <f t="shared" si="0"/>
        <v/>
      </c>
      <c r="S19" s="33">
        <f>IF(R19="",VLOOKUP(Q19,Tabela1[],$V$4,0),R19)</f>
        <v>19</v>
      </c>
      <c r="X19" s="14"/>
      <c r="Y19" s="14"/>
      <c r="Z19" s="14"/>
      <c r="AA19" s="14"/>
      <c r="AE19" s="20" t="str">
        <v/>
      </c>
      <c r="AF19" s="20" t="str">
        <v/>
      </c>
      <c r="AG19" s="20" t="str">
        <v/>
      </c>
      <c r="AH19" s="20" t="str">
        <v/>
      </c>
      <c r="AI19" s="20" t="str">
        <v/>
      </c>
      <c r="AJ19" s="20" t="str">
        <v/>
      </c>
      <c r="AK19" s="20" t="str">
        <v/>
      </c>
      <c r="AL19" s="20" t="str">
        <v/>
      </c>
      <c r="AM19" s="20" t="str">
        <v/>
      </c>
      <c r="AN19" s="20" t="str">
        <v/>
      </c>
      <c r="AO19" s="20" t="str">
        <v/>
      </c>
    </row>
    <row r="20" spans="1:41" x14ac:dyDescent="0.25">
      <c r="A20" s="18"/>
      <c r="B20" s="41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t="str">
        <f>IFERROR(VLOOKUP(A20,Tabela2[],2,0),"")</f>
        <v/>
      </c>
      <c r="Q20" s="11" t="s">
        <v>218</v>
      </c>
      <c r="R20" s="33" t="str">
        <f t="shared" si="0"/>
        <v/>
      </c>
      <c r="S20" s="33">
        <f>IF(R20="",VLOOKUP(Q20,Tabela1[],$V$4,0),R20)</f>
        <v>9</v>
      </c>
      <c r="X20" s="14"/>
      <c r="Y20" s="14"/>
      <c r="Z20" s="14"/>
      <c r="AA20" s="14"/>
      <c r="AE20" s="20" t="str">
        <v/>
      </c>
      <c r="AF20" s="20" t="str">
        <v/>
      </c>
      <c r="AG20" s="20" t="str">
        <v/>
      </c>
      <c r="AH20" s="20" t="str">
        <v/>
      </c>
      <c r="AI20" s="20" t="str">
        <v/>
      </c>
      <c r="AJ20" s="20" t="str">
        <v/>
      </c>
      <c r="AK20" s="20" t="str">
        <v/>
      </c>
      <c r="AL20" s="20" t="str">
        <v/>
      </c>
      <c r="AM20" s="20" t="str">
        <v/>
      </c>
      <c r="AN20" s="20" t="str">
        <v/>
      </c>
      <c r="AO20" s="20" t="str">
        <v/>
      </c>
    </row>
    <row r="21" spans="1:41" x14ac:dyDescent="0.25">
      <c r="A21" s="18"/>
      <c r="B21" s="41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t="str">
        <f>IFERROR(VLOOKUP(A21,Tabela2[],2,0),"")</f>
        <v/>
      </c>
      <c r="Q21" s="11" t="s">
        <v>219</v>
      </c>
      <c r="R21" s="33" t="str">
        <f t="shared" si="0"/>
        <v/>
      </c>
      <c r="S21" s="33">
        <f>IF(R21="",VLOOKUP(Q21,Tabela1[],$V$4,0),R21)</f>
        <v>2</v>
      </c>
      <c r="AE21" s="20" t="str">
        <v/>
      </c>
      <c r="AF21" s="20" t="str">
        <v/>
      </c>
      <c r="AG21" s="20" t="str">
        <v/>
      </c>
      <c r="AH21" s="20" t="str">
        <v/>
      </c>
      <c r="AI21" s="20" t="str">
        <v/>
      </c>
      <c r="AJ21" s="20" t="str">
        <v/>
      </c>
      <c r="AK21" s="20" t="str">
        <v/>
      </c>
      <c r="AL21" s="20" t="str">
        <v/>
      </c>
      <c r="AM21" s="20" t="str">
        <v/>
      </c>
      <c r="AN21" s="20" t="str">
        <v/>
      </c>
      <c r="AO21" s="20" t="str">
        <v/>
      </c>
    </row>
    <row r="22" spans="1:41" x14ac:dyDescent="0.25">
      <c r="A22" s="18"/>
      <c r="B22" s="41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t="str">
        <f>IFERROR(VLOOKUP(A22,Tabela2[],2,0),"")</f>
        <v/>
      </c>
      <c r="Q22" s="11" t="s">
        <v>141</v>
      </c>
      <c r="R22" s="33" t="str">
        <f t="shared" si="0"/>
        <v/>
      </c>
      <c r="S22" s="33">
        <f>IF(R22="",VLOOKUP(Q22,Tabela1[],$V$4,0),R22)</f>
        <v>0</v>
      </c>
      <c r="X22" s="17"/>
      <c r="AE22" s="20" t="str">
        <v/>
      </c>
      <c r="AF22" s="20" t="str">
        <v/>
      </c>
      <c r="AG22" s="20" t="str">
        <v/>
      </c>
      <c r="AH22" s="20" t="str">
        <v/>
      </c>
      <c r="AI22" s="20" t="str">
        <v/>
      </c>
      <c r="AJ22" s="20" t="str">
        <v/>
      </c>
      <c r="AK22" s="20" t="str">
        <v/>
      </c>
      <c r="AL22" s="20" t="str">
        <v/>
      </c>
      <c r="AM22" s="20" t="str">
        <v/>
      </c>
      <c r="AN22" s="20" t="str">
        <v/>
      </c>
      <c r="AO22" s="20" t="str">
        <v/>
      </c>
    </row>
    <row r="23" spans="1:41" x14ac:dyDescent="0.25">
      <c r="A23" s="18"/>
      <c r="B23" s="41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t="str">
        <f>IFERROR(VLOOKUP(A23,Tabela2[],2,0),"")</f>
        <v/>
      </c>
      <c r="Q23" s="11" t="s">
        <v>104</v>
      </c>
      <c r="R23" s="33" t="str">
        <f t="shared" si="0"/>
        <v/>
      </c>
      <c r="S23" s="33">
        <f>IF(R23="",VLOOKUP(Q23,Tabela1[],$V$4,0),R23)</f>
        <v>3</v>
      </c>
      <c r="AE23" s="20" t="str">
        <v/>
      </c>
      <c r="AF23" s="20" t="str">
        <v/>
      </c>
      <c r="AG23" s="20" t="str">
        <v/>
      </c>
      <c r="AH23" s="20" t="str">
        <v/>
      </c>
      <c r="AI23" s="20" t="str">
        <v/>
      </c>
      <c r="AJ23" s="20" t="str">
        <v/>
      </c>
      <c r="AK23" s="20" t="str">
        <v/>
      </c>
      <c r="AL23" s="20" t="str">
        <v/>
      </c>
      <c r="AM23" s="20" t="str">
        <v/>
      </c>
      <c r="AN23" s="20" t="str">
        <v/>
      </c>
      <c r="AO23" s="20" t="str">
        <v/>
      </c>
    </row>
    <row r="24" spans="1:41" x14ac:dyDescent="0.25">
      <c r="A24" s="18"/>
      <c r="B24" s="41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t="str">
        <f>IFERROR(VLOOKUP(A24,Tabela2[],2,0),"")</f>
        <v/>
      </c>
      <c r="Q24" s="11" t="s">
        <v>133</v>
      </c>
      <c r="R24" s="33" t="str">
        <f t="shared" si="0"/>
        <v/>
      </c>
      <c r="S24" s="33">
        <f>IF(R24="",VLOOKUP(Q24,Tabela1[],$V$4,0),R24)</f>
        <v>1</v>
      </c>
      <c r="AE24" s="20" t="str">
        <v/>
      </c>
      <c r="AF24" s="20" t="str">
        <v/>
      </c>
      <c r="AG24" s="20" t="str">
        <v/>
      </c>
      <c r="AH24" s="20" t="str">
        <v/>
      </c>
      <c r="AI24" s="20" t="str">
        <v/>
      </c>
      <c r="AJ24" s="20" t="str">
        <v/>
      </c>
      <c r="AK24" s="20" t="str">
        <v/>
      </c>
      <c r="AL24" s="20" t="str">
        <v/>
      </c>
      <c r="AM24" s="20" t="str">
        <v/>
      </c>
      <c r="AN24" s="20" t="str">
        <v/>
      </c>
      <c r="AO24" s="20" t="str">
        <v/>
      </c>
    </row>
    <row r="25" spans="1:41" x14ac:dyDescent="0.25">
      <c r="A25" s="18"/>
      <c r="B25" s="41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t="str">
        <f>IFERROR(VLOOKUP(A25,Tabela2[],2,0),"")</f>
        <v/>
      </c>
      <c r="Q25" s="11" t="s">
        <v>220</v>
      </c>
      <c r="R25" s="33" t="str">
        <f t="shared" si="0"/>
        <v/>
      </c>
      <c r="S25" s="33">
        <f>IF(R25="",VLOOKUP(Q25,Tabela1[],$V$4,0),R25)</f>
        <v>2</v>
      </c>
      <c r="AE25" s="20" t="str">
        <v/>
      </c>
      <c r="AF25" s="20" t="str">
        <v/>
      </c>
      <c r="AG25" s="20" t="str">
        <v/>
      </c>
      <c r="AH25" s="20" t="str">
        <v/>
      </c>
      <c r="AI25" s="20" t="str">
        <v/>
      </c>
      <c r="AJ25" s="20" t="str">
        <v/>
      </c>
      <c r="AK25" s="20" t="str">
        <v/>
      </c>
      <c r="AL25" s="20" t="str">
        <v/>
      </c>
      <c r="AM25" s="20" t="str">
        <v/>
      </c>
      <c r="AN25" s="20" t="str">
        <v/>
      </c>
      <c r="AO25" s="20" t="str">
        <v/>
      </c>
    </row>
    <row r="26" spans="1:41" x14ac:dyDescent="0.25">
      <c r="A26" s="18"/>
      <c r="B26" s="41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t="str">
        <f>IFERROR(VLOOKUP(A26,Tabela2[],2,0),"")</f>
        <v/>
      </c>
      <c r="Q26" s="11" t="s">
        <v>221</v>
      </c>
      <c r="R26" s="33" t="str">
        <f t="shared" si="0"/>
        <v/>
      </c>
      <c r="S26" s="33">
        <f>IF(R26="",VLOOKUP(Q26,Tabela1[],$V$4,0),R26)</f>
        <v>11</v>
      </c>
      <c r="AE26" s="20" t="str">
        <v/>
      </c>
      <c r="AF26" s="20" t="str">
        <v/>
      </c>
      <c r="AG26" s="20" t="str">
        <v/>
      </c>
      <c r="AH26" s="20" t="str">
        <v/>
      </c>
      <c r="AI26" s="20" t="str">
        <v/>
      </c>
      <c r="AJ26" s="20" t="str">
        <v/>
      </c>
      <c r="AK26" s="20" t="str">
        <v/>
      </c>
      <c r="AL26" s="20" t="str">
        <v/>
      </c>
      <c r="AM26" s="20" t="str">
        <v/>
      </c>
      <c r="AN26" s="20" t="str">
        <v/>
      </c>
      <c r="AO26" s="20" t="str">
        <v/>
      </c>
    </row>
    <row r="27" spans="1:41" x14ac:dyDescent="0.25">
      <c r="A27" s="18"/>
      <c r="B27" s="4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t="str">
        <f>IFERROR(VLOOKUP(A27,Tabela2[],2,0),"")</f>
        <v/>
      </c>
      <c r="Q27" s="11" t="s">
        <v>180</v>
      </c>
      <c r="R27" s="33" t="str">
        <f t="shared" si="0"/>
        <v/>
      </c>
      <c r="S27" s="33">
        <f>IF(R27="",VLOOKUP(Q27,Tabela1[],$V$4,0),R27)</f>
        <v>1</v>
      </c>
      <c r="AE27" s="20" t="str">
        <v/>
      </c>
      <c r="AF27" s="20" t="str">
        <v/>
      </c>
      <c r="AG27" s="20" t="str">
        <v/>
      </c>
      <c r="AH27" s="20" t="str">
        <v/>
      </c>
      <c r="AI27" s="20" t="str">
        <v/>
      </c>
      <c r="AJ27" s="20" t="str">
        <v/>
      </c>
      <c r="AK27" s="20" t="str">
        <v/>
      </c>
      <c r="AL27" s="20" t="str">
        <v/>
      </c>
      <c r="AM27" s="20" t="str">
        <v/>
      </c>
      <c r="AN27" s="20" t="str">
        <v/>
      </c>
      <c r="AO27" s="20" t="str">
        <v/>
      </c>
    </row>
    <row r="28" spans="1:41" x14ac:dyDescent="0.25">
      <c r="A28" s="18"/>
      <c r="B28" s="41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t="str">
        <f>IFERROR(VLOOKUP(A28,Tabela2[],2,0),"")</f>
        <v/>
      </c>
      <c r="Q28" s="11" t="s">
        <v>222</v>
      </c>
      <c r="R28" s="33" t="str">
        <f t="shared" si="0"/>
        <v/>
      </c>
      <c r="S28" s="33">
        <f>IF(R28="",VLOOKUP(Q28,Tabela1[],$V$4,0),R28)</f>
        <v>1</v>
      </c>
      <c r="AE28" s="20" t="str">
        <v/>
      </c>
      <c r="AF28" s="20" t="str">
        <v/>
      </c>
      <c r="AG28" s="20" t="str">
        <v/>
      </c>
      <c r="AH28" s="20" t="str">
        <v/>
      </c>
      <c r="AI28" s="20" t="str">
        <v/>
      </c>
      <c r="AJ28" s="20" t="str">
        <v/>
      </c>
      <c r="AK28" s="20" t="str">
        <v/>
      </c>
      <c r="AL28" s="20" t="str">
        <v/>
      </c>
      <c r="AM28" s="20" t="str">
        <v/>
      </c>
      <c r="AN28" s="20" t="str">
        <v/>
      </c>
      <c r="AO28" s="20" t="str">
        <v/>
      </c>
    </row>
    <row r="29" spans="1:41" x14ac:dyDescent="0.25">
      <c r="A29" s="18"/>
      <c r="B29" s="41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t="str">
        <f>IFERROR(VLOOKUP(A29,Tabela2[],2,0),"")</f>
        <v/>
      </c>
      <c r="Q29" s="11" t="s">
        <v>223</v>
      </c>
      <c r="R29" s="33" t="str">
        <f t="shared" si="0"/>
        <v/>
      </c>
      <c r="S29" s="33">
        <f>IF(R29="",VLOOKUP(Q29,Tabela1[],$V$4,0),R29)</f>
        <v>0</v>
      </c>
      <c r="AE29" s="20" t="str">
        <v/>
      </c>
      <c r="AF29" s="20" t="str">
        <v/>
      </c>
      <c r="AG29" s="20" t="str">
        <v/>
      </c>
      <c r="AH29" s="20" t="str">
        <v/>
      </c>
      <c r="AI29" s="20" t="str">
        <v/>
      </c>
      <c r="AJ29" s="20" t="str">
        <v/>
      </c>
      <c r="AK29" s="20" t="str">
        <v/>
      </c>
      <c r="AL29" s="20" t="str">
        <v/>
      </c>
      <c r="AM29" s="20" t="str">
        <v/>
      </c>
      <c r="AN29" s="20" t="str">
        <v/>
      </c>
      <c r="AO29" s="20" t="str">
        <v/>
      </c>
    </row>
    <row r="30" spans="1:41" x14ac:dyDescent="0.25">
      <c r="A30" s="18"/>
      <c r="B30" s="41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t="str">
        <f>IFERROR(VLOOKUP(A30,Tabela2[],2,0),"")</f>
        <v/>
      </c>
      <c r="Q30" s="11" t="s">
        <v>224</v>
      </c>
      <c r="R30" s="33" t="str">
        <f t="shared" si="0"/>
        <v/>
      </c>
      <c r="S30" s="33">
        <f>IF(R30="",VLOOKUP(Q30,Tabela1[],$V$4,0),R30)</f>
        <v>4</v>
      </c>
      <c r="AE30" s="20" t="str">
        <v/>
      </c>
      <c r="AF30" s="20" t="str">
        <v/>
      </c>
      <c r="AG30" s="20" t="str">
        <v/>
      </c>
      <c r="AH30" s="20" t="str">
        <v/>
      </c>
      <c r="AI30" s="20" t="str">
        <v/>
      </c>
      <c r="AJ30" s="20" t="str">
        <v/>
      </c>
      <c r="AK30" s="20" t="str">
        <v/>
      </c>
      <c r="AL30" s="20" t="str">
        <v/>
      </c>
      <c r="AM30" s="20" t="str">
        <v/>
      </c>
      <c r="AN30" s="20" t="str">
        <v/>
      </c>
      <c r="AO30" s="20" t="str">
        <v/>
      </c>
    </row>
    <row r="31" spans="1:41" x14ac:dyDescent="0.25">
      <c r="A31" s="18"/>
      <c r="B31" s="41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t="str">
        <f>IFERROR(VLOOKUP(A31,Tabela2[],2,0),"")</f>
        <v/>
      </c>
      <c r="Q31" s="11" t="s">
        <v>225</v>
      </c>
      <c r="R31" s="33" t="str">
        <f t="shared" si="0"/>
        <v/>
      </c>
      <c r="S31" s="33">
        <f>IF(R31="",VLOOKUP(Q31,Tabela1[],$V$4,0),R31)</f>
        <v>6</v>
      </c>
      <c r="AE31" s="20" t="str">
        <v/>
      </c>
      <c r="AF31" s="20" t="str">
        <v/>
      </c>
      <c r="AG31" s="20" t="str">
        <v/>
      </c>
      <c r="AH31" s="20" t="str">
        <v/>
      </c>
      <c r="AI31" s="20" t="str">
        <v/>
      </c>
      <c r="AJ31" s="20" t="str">
        <v/>
      </c>
      <c r="AK31" s="20" t="str">
        <v/>
      </c>
      <c r="AL31" s="20" t="str">
        <v/>
      </c>
      <c r="AM31" s="20" t="str">
        <v/>
      </c>
      <c r="AN31" s="20" t="str">
        <v/>
      </c>
      <c r="AO31" s="20" t="str">
        <v/>
      </c>
    </row>
    <row r="32" spans="1:41" x14ac:dyDescent="0.25">
      <c r="A32" s="18"/>
      <c r="B32" s="4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t="str">
        <f>IFERROR(VLOOKUP(A32,Tabela2[],2,0),"")</f>
        <v/>
      </c>
      <c r="Q32" s="11" t="s">
        <v>1463</v>
      </c>
      <c r="R32" s="33" t="str">
        <f t="shared" si="0"/>
        <v/>
      </c>
      <c r="S32" s="33">
        <f>IF(R32="",VLOOKUP(Q32,Tabela1[],$V$4,0),R32)</f>
        <v>0</v>
      </c>
      <c r="AE32" s="20" t="str">
        <v/>
      </c>
      <c r="AF32" s="20" t="str">
        <v/>
      </c>
      <c r="AG32" s="20" t="str">
        <v/>
      </c>
      <c r="AH32" s="20" t="str">
        <v/>
      </c>
      <c r="AI32" s="20" t="str">
        <v/>
      </c>
      <c r="AJ32" s="20" t="str">
        <v/>
      </c>
      <c r="AK32" s="20" t="str">
        <v/>
      </c>
      <c r="AL32" s="20" t="str">
        <v/>
      </c>
      <c r="AM32" s="20" t="str">
        <v/>
      </c>
      <c r="AN32" s="20" t="str">
        <v/>
      </c>
      <c r="AO32" s="20" t="str">
        <v/>
      </c>
    </row>
    <row r="33" spans="1:41" x14ac:dyDescent="0.25">
      <c r="A33" s="18"/>
      <c r="B33" s="4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t="str">
        <f>IFERROR(VLOOKUP(A33,Tabela2[],2,0),"")</f>
        <v/>
      </c>
      <c r="Q33" s="11" t="s">
        <v>226</v>
      </c>
      <c r="R33" s="33" t="str">
        <f t="shared" si="0"/>
        <v/>
      </c>
      <c r="S33" s="33">
        <f>IF(R33="",VLOOKUP(Q33,Tabela1[],$V$4,0),R33)</f>
        <v>3</v>
      </c>
      <c r="AE33" s="20" t="str">
        <v/>
      </c>
      <c r="AF33" s="20" t="str">
        <v/>
      </c>
      <c r="AG33" s="20" t="str">
        <v/>
      </c>
      <c r="AH33" s="20" t="str">
        <v/>
      </c>
      <c r="AI33" s="20" t="str">
        <v/>
      </c>
      <c r="AJ33" s="20" t="str">
        <v/>
      </c>
      <c r="AK33" s="20" t="str">
        <v/>
      </c>
      <c r="AL33" s="20" t="str">
        <v/>
      </c>
      <c r="AM33" s="20" t="str">
        <v/>
      </c>
      <c r="AN33" s="20" t="str">
        <v/>
      </c>
      <c r="AO33" s="20" t="str">
        <v/>
      </c>
    </row>
    <row r="34" spans="1:41" x14ac:dyDescent="0.25">
      <c r="A34" s="18"/>
      <c r="B34" s="41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t="str">
        <f>IFERROR(VLOOKUP(A34,Tabela2[],2,0),"")</f>
        <v/>
      </c>
      <c r="Q34" s="11" t="s">
        <v>227</v>
      </c>
      <c r="R34" s="33" t="str">
        <f t="shared" si="0"/>
        <v/>
      </c>
      <c r="S34" s="33">
        <f>IF(R34="",VLOOKUP(Q34,Tabela1[],$V$4,0),R34)</f>
        <v>1</v>
      </c>
      <c r="AE34" s="20" t="str">
        <v/>
      </c>
      <c r="AF34" s="20" t="str">
        <v/>
      </c>
      <c r="AG34" s="20" t="str">
        <v/>
      </c>
      <c r="AH34" s="20" t="str">
        <v/>
      </c>
      <c r="AI34" s="20" t="str">
        <v/>
      </c>
      <c r="AJ34" s="20" t="str">
        <v/>
      </c>
      <c r="AK34" s="20" t="str">
        <v/>
      </c>
      <c r="AL34" s="20" t="str">
        <v/>
      </c>
      <c r="AM34" s="20" t="str">
        <v/>
      </c>
      <c r="AN34" s="20" t="str">
        <v/>
      </c>
      <c r="AO34" s="20" t="str">
        <v/>
      </c>
    </row>
    <row r="35" spans="1:41" x14ac:dyDescent="0.25">
      <c r="A35" s="18"/>
      <c r="B35" s="41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t="str">
        <f>IFERROR(VLOOKUP(A35,Tabela2[],2,0),"")</f>
        <v/>
      </c>
      <c r="Q35" s="11" t="s">
        <v>204</v>
      </c>
      <c r="R35" s="33" t="str">
        <f t="shared" si="0"/>
        <v/>
      </c>
      <c r="S35" s="33">
        <f>IF(R35="",VLOOKUP(Q35,Tabela1[],$V$4,0),R35)</f>
        <v>21</v>
      </c>
      <c r="AE35" s="20" t="str">
        <v/>
      </c>
      <c r="AF35" s="20" t="str">
        <v/>
      </c>
      <c r="AG35" s="20" t="str">
        <v/>
      </c>
      <c r="AH35" s="20" t="str">
        <v/>
      </c>
      <c r="AI35" s="20" t="str">
        <v/>
      </c>
      <c r="AJ35" s="20" t="str">
        <v/>
      </c>
      <c r="AK35" s="20" t="str">
        <v/>
      </c>
      <c r="AL35" s="20" t="str">
        <v/>
      </c>
      <c r="AM35" s="20" t="str">
        <v/>
      </c>
      <c r="AN35" s="20" t="str">
        <v/>
      </c>
      <c r="AO35" s="20" t="str">
        <v/>
      </c>
    </row>
    <row r="36" spans="1:41" x14ac:dyDescent="0.25">
      <c r="A36" s="18"/>
      <c r="B36" s="41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t="str">
        <f>IFERROR(VLOOKUP(A36,Tabela2[],2,0),"")</f>
        <v/>
      </c>
      <c r="Q36" s="11" t="s">
        <v>117</v>
      </c>
      <c r="R36" s="33" t="str">
        <f t="shared" si="0"/>
        <v/>
      </c>
      <c r="S36" s="33">
        <f>IF(R36="",VLOOKUP(Q36,Tabela1[],$V$4,0),R36)</f>
        <v>0</v>
      </c>
      <c r="AE36" s="20" t="str">
        <v/>
      </c>
      <c r="AF36" s="20" t="str">
        <v/>
      </c>
      <c r="AG36" s="20" t="str">
        <v/>
      </c>
      <c r="AH36" s="20" t="str">
        <v/>
      </c>
      <c r="AI36" s="20" t="str">
        <v/>
      </c>
      <c r="AJ36" s="20" t="str">
        <v/>
      </c>
      <c r="AK36" s="20" t="str">
        <v/>
      </c>
      <c r="AL36" s="20" t="str">
        <v/>
      </c>
      <c r="AM36" s="20" t="str">
        <v/>
      </c>
      <c r="AN36" s="20" t="str">
        <v/>
      </c>
      <c r="AO36" s="20" t="str">
        <v/>
      </c>
    </row>
    <row r="37" spans="1:41" x14ac:dyDescent="0.25">
      <c r="A37" s="18"/>
      <c r="B37" s="4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t="str">
        <f>IFERROR(VLOOKUP(A37,Tabela2[],2,0),"")</f>
        <v/>
      </c>
      <c r="Q37" s="11" t="s">
        <v>228</v>
      </c>
      <c r="R37" s="33" t="str">
        <f t="shared" si="0"/>
        <v/>
      </c>
      <c r="S37" s="33">
        <f>IF(R37="",VLOOKUP(Q37,Tabela1[],$V$4,0),R37)</f>
        <v>9</v>
      </c>
      <c r="AE37" s="20" t="str">
        <v/>
      </c>
      <c r="AF37" s="20" t="str">
        <v/>
      </c>
      <c r="AG37" s="20" t="str">
        <v/>
      </c>
      <c r="AH37" s="20" t="str">
        <v/>
      </c>
      <c r="AI37" s="20" t="str">
        <v/>
      </c>
      <c r="AJ37" s="20" t="str">
        <v/>
      </c>
      <c r="AK37" s="20" t="str">
        <v/>
      </c>
      <c r="AL37" s="20" t="str">
        <v/>
      </c>
      <c r="AM37" s="20" t="str">
        <v/>
      </c>
      <c r="AN37" s="20" t="str">
        <v/>
      </c>
      <c r="AO37" s="20" t="str">
        <v/>
      </c>
    </row>
    <row r="38" spans="1:41" x14ac:dyDescent="0.25">
      <c r="A38" s="18"/>
      <c r="B38" s="41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t="str">
        <f>IFERROR(VLOOKUP(A38,Tabela2[],2,0),"")</f>
        <v/>
      </c>
      <c r="Q38" s="11" t="s">
        <v>229</v>
      </c>
      <c r="R38" s="33" t="str">
        <f t="shared" si="0"/>
        <v/>
      </c>
      <c r="S38" s="33">
        <f>IF(R38="",VLOOKUP(Q38,Tabela1[],$V$4,0),R38)</f>
        <v>1</v>
      </c>
      <c r="AE38" s="20" t="str">
        <v/>
      </c>
      <c r="AF38" s="20" t="str">
        <v/>
      </c>
      <c r="AG38" s="20" t="str">
        <v/>
      </c>
      <c r="AH38" s="20" t="str">
        <v/>
      </c>
      <c r="AI38" s="20" t="str">
        <v/>
      </c>
      <c r="AJ38" s="20" t="str">
        <v/>
      </c>
      <c r="AK38" s="20" t="str">
        <v/>
      </c>
      <c r="AL38" s="20" t="str">
        <v/>
      </c>
      <c r="AM38" s="20" t="str">
        <v/>
      </c>
      <c r="AN38" s="20" t="str">
        <v/>
      </c>
      <c r="AO38" s="20" t="str">
        <v/>
      </c>
    </row>
    <row r="39" spans="1:41" x14ac:dyDescent="0.25">
      <c r="A39" s="18"/>
      <c r="B39" s="41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t="str">
        <f>IFERROR(VLOOKUP(A39,Tabela2[],2,0),"")</f>
        <v/>
      </c>
      <c r="Q39" s="11" t="s">
        <v>198</v>
      </c>
      <c r="R39" s="33" t="str">
        <f t="shared" si="0"/>
        <v/>
      </c>
      <c r="S39" s="33">
        <f>IF(R39="",VLOOKUP(Q39,Tabela1[],$V$4,0),R39)</f>
        <v>0</v>
      </c>
      <c r="AE39" s="20" t="str">
        <v/>
      </c>
      <c r="AF39" s="20" t="str">
        <v/>
      </c>
      <c r="AG39" s="20" t="str">
        <v/>
      </c>
      <c r="AH39" s="20" t="str">
        <v/>
      </c>
      <c r="AI39" s="20" t="str">
        <v/>
      </c>
      <c r="AJ39" s="20" t="str">
        <v/>
      </c>
      <c r="AK39" s="20" t="str">
        <v/>
      </c>
      <c r="AL39" s="20" t="str">
        <v/>
      </c>
      <c r="AM39" s="20" t="str">
        <v/>
      </c>
      <c r="AN39" s="20" t="str">
        <v/>
      </c>
      <c r="AO39" s="20" t="str">
        <v/>
      </c>
    </row>
    <row r="40" spans="1:41" x14ac:dyDescent="0.25">
      <c r="A40" s="18"/>
      <c r="B40" s="41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t="str">
        <f>IFERROR(VLOOKUP(A40,Tabela2[],2,0),"")</f>
        <v/>
      </c>
      <c r="Q40" s="11" t="s">
        <v>230</v>
      </c>
      <c r="R40" s="33" t="str">
        <f t="shared" si="0"/>
        <v/>
      </c>
      <c r="S40" s="33">
        <f>IF(R40="",VLOOKUP(Q40,Tabela1[],$V$4,0),R40)</f>
        <v>0</v>
      </c>
      <c r="AE40" s="20" t="str">
        <v/>
      </c>
      <c r="AF40" s="20" t="str">
        <v/>
      </c>
      <c r="AG40" s="20" t="str">
        <v/>
      </c>
      <c r="AH40" s="20" t="str">
        <v/>
      </c>
      <c r="AI40" s="20" t="str">
        <v/>
      </c>
      <c r="AJ40" s="20" t="str">
        <v/>
      </c>
      <c r="AK40" s="20" t="str">
        <v/>
      </c>
      <c r="AL40" s="20" t="str">
        <v/>
      </c>
      <c r="AM40" s="20" t="str">
        <v/>
      </c>
      <c r="AN40" s="20" t="str">
        <v/>
      </c>
      <c r="AO40" s="20" t="str">
        <v/>
      </c>
    </row>
    <row r="41" spans="1:41" x14ac:dyDescent="0.25">
      <c r="A41" s="18"/>
      <c r="B41" s="41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t="str">
        <f>IFERROR(VLOOKUP(A41,Tabela2[],2,0),"")</f>
        <v/>
      </c>
      <c r="Q41" s="11" t="s">
        <v>186</v>
      </c>
      <c r="R41" s="33" t="str">
        <f t="shared" si="0"/>
        <v/>
      </c>
      <c r="S41" s="33">
        <f>IF(R41="",VLOOKUP(Q41,Tabela1[],$V$4,0),R41)</f>
        <v>1</v>
      </c>
      <c r="AE41" s="20" t="str">
        <v/>
      </c>
      <c r="AF41" s="20" t="str">
        <v/>
      </c>
      <c r="AG41" s="20" t="str">
        <v/>
      </c>
      <c r="AH41" s="20" t="str">
        <v/>
      </c>
      <c r="AI41" s="20" t="str">
        <v/>
      </c>
      <c r="AJ41" s="20" t="str">
        <v/>
      </c>
      <c r="AK41" s="20" t="str">
        <v/>
      </c>
      <c r="AL41" s="20" t="str">
        <v/>
      </c>
      <c r="AM41" s="20" t="str">
        <v/>
      </c>
      <c r="AN41" s="20" t="str">
        <v/>
      </c>
      <c r="AO41" s="20" t="str">
        <v/>
      </c>
    </row>
    <row r="42" spans="1:41" x14ac:dyDescent="0.25">
      <c r="A42" s="18"/>
      <c r="B42" s="41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t="str">
        <f>IFERROR(VLOOKUP(A42,Tabela2[],2,0),"")</f>
        <v/>
      </c>
      <c r="Q42" s="11" t="s">
        <v>231</v>
      </c>
      <c r="R42" s="33" t="str">
        <f t="shared" si="0"/>
        <v/>
      </c>
      <c r="S42" s="33">
        <f>IF(R42="",VLOOKUP(Q42,Tabela1[],$V$4,0),R42)</f>
        <v>2</v>
      </c>
      <c r="AE42" s="20" t="str">
        <v/>
      </c>
      <c r="AF42" s="20" t="str">
        <v/>
      </c>
      <c r="AG42" s="20" t="str">
        <v/>
      </c>
      <c r="AH42" s="20" t="str">
        <v/>
      </c>
      <c r="AI42" s="20" t="str">
        <v/>
      </c>
      <c r="AJ42" s="20" t="str">
        <v/>
      </c>
      <c r="AK42" s="20" t="str">
        <v/>
      </c>
      <c r="AL42" s="20" t="str">
        <v/>
      </c>
      <c r="AM42" s="20" t="str">
        <v/>
      </c>
      <c r="AN42" s="20" t="str">
        <v/>
      </c>
      <c r="AO42" s="20" t="str">
        <v/>
      </c>
    </row>
    <row r="43" spans="1:41" x14ac:dyDescent="0.25">
      <c r="A43" s="18"/>
      <c r="B43" s="4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t="str">
        <f>IFERROR(VLOOKUP(A43,Tabela2[],2,0),"")</f>
        <v/>
      </c>
      <c r="Q43" s="11" t="s">
        <v>232</v>
      </c>
      <c r="R43" s="33" t="str">
        <f t="shared" si="0"/>
        <v/>
      </c>
      <c r="S43" s="33">
        <f>IF(R43="",VLOOKUP(Q43,Tabela1[],$V$4,0),R43)</f>
        <v>2</v>
      </c>
      <c r="AE43" s="20" t="str">
        <v/>
      </c>
      <c r="AF43" s="20" t="str">
        <v/>
      </c>
      <c r="AG43" s="20" t="str">
        <v/>
      </c>
      <c r="AH43" s="20" t="str">
        <v/>
      </c>
      <c r="AI43" s="20" t="str">
        <v/>
      </c>
      <c r="AJ43" s="20" t="str">
        <v/>
      </c>
      <c r="AK43" s="20" t="str">
        <v/>
      </c>
      <c r="AL43" s="20" t="str">
        <v/>
      </c>
      <c r="AM43" s="20" t="str">
        <v/>
      </c>
      <c r="AN43" s="20" t="str">
        <v/>
      </c>
      <c r="AO43" s="20" t="str">
        <v/>
      </c>
    </row>
    <row r="44" spans="1:41" x14ac:dyDescent="0.25">
      <c r="A44" s="18"/>
      <c r="B44" s="41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t="str">
        <f>IFERROR(VLOOKUP(A44,Tabela2[],2,0),"")</f>
        <v/>
      </c>
      <c r="Q44" s="11" t="s">
        <v>233</v>
      </c>
      <c r="R44" s="33" t="str">
        <f t="shared" si="0"/>
        <v/>
      </c>
      <c r="S44" s="33">
        <f>IF(R44="",VLOOKUP(Q44,Tabela1[],$V$4,0),R44)</f>
        <v>17</v>
      </c>
      <c r="AE44" s="20" t="str">
        <v/>
      </c>
      <c r="AF44" s="20" t="str">
        <v/>
      </c>
      <c r="AG44" s="20" t="str">
        <v/>
      </c>
      <c r="AH44" s="20" t="str">
        <v/>
      </c>
      <c r="AI44" s="20" t="str">
        <v/>
      </c>
      <c r="AJ44" s="20" t="str">
        <v/>
      </c>
      <c r="AK44" s="20" t="str">
        <v/>
      </c>
      <c r="AL44" s="20" t="str">
        <v/>
      </c>
      <c r="AM44" s="20" t="str">
        <v/>
      </c>
      <c r="AN44" s="20" t="str">
        <v/>
      </c>
      <c r="AO44" s="20" t="str">
        <v/>
      </c>
    </row>
    <row r="45" spans="1:41" x14ac:dyDescent="0.25">
      <c r="A45" s="18"/>
      <c r="B45" s="4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t="str">
        <f>IFERROR(VLOOKUP(A45,Tabela2[],2,0),"")</f>
        <v/>
      </c>
      <c r="Q45" s="11" t="s">
        <v>234</v>
      </c>
      <c r="R45" s="33" t="str">
        <f t="shared" si="0"/>
        <v/>
      </c>
      <c r="S45" s="33">
        <f>IF(R45="",VLOOKUP(Q45,Tabela1[],$V$4,0),R45)</f>
        <v>0</v>
      </c>
      <c r="AE45" s="20" t="str">
        <v/>
      </c>
      <c r="AF45" s="20" t="str">
        <v/>
      </c>
      <c r="AG45" s="20" t="str">
        <v/>
      </c>
      <c r="AH45" s="20" t="str">
        <v/>
      </c>
      <c r="AI45" s="20" t="str">
        <v/>
      </c>
      <c r="AJ45" s="20" t="str">
        <v/>
      </c>
      <c r="AK45" s="20" t="str">
        <v/>
      </c>
      <c r="AL45" s="20" t="str">
        <v/>
      </c>
      <c r="AM45" s="20" t="str">
        <v/>
      </c>
      <c r="AN45" s="20" t="str">
        <v/>
      </c>
      <c r="AO45" s="20" t="str">
        <v/>
      </c>
    </row>
    <row r="46" spans="1:41" x14ac:dyDescent="0.25">
      <c r="A46" s="18"/>
      <c r="B46" s="41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t="str">
        <f>IFERROR(VLOOKUP(A46,Tabela2[],2,0),"")</f>
        <v/>
      </c>
      <c r="Q46" s="11" t="s">
        <v>235</v>
      </c>
      <c r="R46" s="33" t="str">
        <f t="shared" si="0"/>
        <v/>
      </c>
      <c r="S46" s="33">
        <f>IF(R46="",VLOOKUP(Q46,Tabela1[],$V$4,0),R46)</f>
        <v>1</v>
      </c>
      <c r="AE46" s="20" t="str">
        <v/>
      </c>
      <c r="AF46" s="20" t="str">
        <v/>
      </c>
      <c r="AG46" s="20" t="str">
        <v/>
      </c>
      <c r="AH46" s="20" t="str">
        <v/>
      </c>
      <c r="AI46" s="20" t="str">
        <v/>
      </c>
      <c r="AJ46" s="20" t="str">
        <v/>
      </c>
      <c r="AK46" s="20" t="str">
        <v/>
      </c>
      <c r="AL46" s="20" t="str">
        <v/>
      </c>
      <c r="AM46" s="20" t="str">
        <v/>
      </c>
      <c r="AN46" s="20" t="str">
        <v/>
      </c>
      <c r="AO46" s="20" t="str">
        <v/>
      </c>
    </row>
    <row r="47" spans="1:41" x14ac:dyDescent="0.25">
      <c r="A47" s="18"/>
      <c r="B47" s="41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t="str">
        <f>IFERROR(VLOOKUP(A47,Tabela2[],2,0),"")</f>
        <v/>
      </c>
      <c r="Q47" s="11" t="s">
        <v>236</v>
      </c>
      <c r="R47" s="33" t="str">
        <f t="shared" si="0"/>
        <v/>
      </c>
      <c r="S47" s="33">
        <f>IF(R47="",VLOOKUP(Q47,Tabela1[],$V$4,0),R47)</f>
        <v>4</v>
      </c>
      <c r="AE47" s="20" t="str">
        <v/>
      </c>
      <c r="AF47" s="20" t="str">
        <v/>
      </c>
      <c r="AG47" s="20" t="str">
        <v/>
      </c>
      <c r="AH47" s="20" t="str">
        <v/>
      </c>
      <c r="AI47" s="20" t="str">
        <v/>
      </c>
      <c r="AJ47" s="20" t="str">
        <v/>
      </c>
      <c r="AK47" s="20" t="str">
        <v/>
      </c>
      <c r="AL47" s="20" t="str">
        <v/>
      </c>
      <c r="AM47" s="20" t="str">
        <v/>
      </c>
      <c r="AN47" s="20" t="str">
        <v/>
      </c>
      <c r="AO47" s="20" t="str">
        <v/>
      </c>
    </row>
    <row r="48" spans="1:41" x14ac:dyDescent="0.25">
      <c r="A48" s="18"/>
      <c r="B48" s="41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t="str">
        <f>IFERROR(VLOOKUP(A48,Tabela2[],2,0),"")</f>
        <v/>
      </c>
      <c r="Q48" s="11" t="s">
        <v>237</v>
      </c>
      <c r="R48" s="33" t="str">
        <f t="shared" si="0"/>
        <v/>
      </c>
      <c r="S48" s="33">
        <f>IF(R48="",VLOOKUP(Q48,Tabela1[],$V$4,0),R48)</f>
        <v>1</v>
      </c>
      <c r="AE48" s="20" t="str">
        <v/>
      </c>
      <c r="AF48" s="20" t="str">
        <v/>
      </c>
      <c r="AG48" s="20" t="str">
        <v/>
      </c>
      <c r="AH48" s="20" t="str">
        <v/>
      </c>
      <c r="AI48" s="20" t="str">
        <v/>
      </c>
      <c r="AJ48" s="20" t="str">
        <v/>
      </c>
      <c r="AK48" s="20" t="str">
        <v/>
      </c>
      <c r="AL48" s="20" t="str">
        <v/>
      </c>
      <c r="AM48" s="20" t="str">
        <v/>
      </c>
      <c r="AN48" s="20" t="str">
        <v/>
      </c>
      <c r="AO48" s="20" t="str">
        <v/>
      </c>
    </row>
    <row r="49" spans="1:41" x14ac:dyDescent="0.25">
      <c r="A49" s="18"/>
      <c r="B49" s="41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t="str">
        <f>IFERROR(VLOOKUP(A49,Tabela2[],2,0),"")</f>
        <v/>
      </c>
      <c r="Q49" s="11" t="s">
        <v>24</v>
      </c>
      <c r="R49" s="33" t="str">
        <f t="shared" si="0"/>
        <v/>
      </c>
      <c r="S49" s="33">
        <f>IF(R49="",VLOOKUP(Q49,Tabela1[],$V$4,0),R49)</f>
        <v>5</v>
      </c>
      <c r="AE49" s="20" t="str">
        <v/>
      </c>
      <c r="AF49" s="20" t="str">
        <v/>
      </c>
      <c r="AG49" s="20" t="str">
        <v/>
      </c>
      <c r="AH49" s="20" t="str">
        <v/>
      </c>
      <c r="AI49" s="20" t="str">
        <v/>
      </c>
      <c r="AJ49" s="20" t="str">
        <v/>
      </c>
      <c r="AK49" s="20" t="str">
        <v/>
      </c>
      <c r="AL49" s="20" t="str">
        <v/>
      </c>
      <c r="AM49" s="20" t="str">
        <v/>
      </c>
      <c r="AN49" s="20" t="str">
        <v/>
      </c>
      <c r="AO49" s="20" t="str">
        <v/>
      </c>
    </row>
    <row r="50" spans="1:41" x14ac:dyDescent="0.25">
      <c r="A50" s="18"/>
      <c r="B50" s="41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t="str">
        <f>IFERROR(VLOOKUP(A50,Tabela2[],2,0),"")</f>
        <v/>
      </c>
      <c r="Q50" s="11" t="s">
        <v>5</v>
      </c>
      <c r="R50" s="33" t="str">
        <f t="shared" si="0"/>
        <v/>
      </c>
      <c r="S50" s="33">
        <f>IF(R50="",VLOOKUP(Q50,Tabela1[],$V$4,0),R50)</f>
        <v>48</v>
      </c>
      <c r="AE50" s="20" t="str">
        <v/>
      </c>
      <c r="AF50" s="20" t="str">
        <v/>
      </c>
      <c r="AG50" s="20" t="str">
        <v/>
      </c>
      <c r="AH50" s="20" t="str">
        <v/>
      </c>
      <c r="AI50" s="20" t="str">
        <v/>
      </c>
      <c r="AJ50" s="20" t="str">
        <v/>
      </c>
      <c r="AK50" s="20" t="str">
        <v/>
      </c>
      <c r="AL50" s="20" t="str">
        <v/>
      </c>
      <c r="AM50" s="20" t="str">
        <v/>
      </c>
      <c r="AN50" s="20" t="str">
        <v/>
      </c>
      <c r="AO50" s="20" t="str">
        <v/>
      </c>
    </row>
    <row r="51" spans="1:41" x14ac:dyDescent="0.25">
      <c r="A51" s="18"/>
      <c r="B51" s="41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t="str">
        <f>IFERROR(VLOOKUP(A51,Tabela2[],2,0),"")</f>
        <v/>
      </c>
      <c r="Q51" s="11" t="s">
        <v>238</v>
      </c>
      <c r="R51" s="33" t="str">
        <f t="shared" si="0"/>
        <v/>
      </c>
      <c r="S51" s="33">
        <f>IF(R51="",VLOOKUP(Q51,Tabela1[],$V$4,0),R51)</f>
        <v>3</v>
      </c>
      <c r="AE51" s="20" t="str">
        <v/>
      </c>
      <c r="AF51" s="20" t="str">
        <v/>
      </c>
      <c r="AG51" s="20" t="str">
        <v/>
      </c>
      <c r="AH51" s="20" t="str">
        <v/>
      </c>
      <c r="AI51" s="20" t="str">
        <v/>
      </c>
      <c r="AJ51" s="20" t="str">
        <v/>
      </c>
      <c r="AK51" s="20" t="str">
        <v/>
      </c>
      <c r="AL51" s="20" t="str">
        <v/>
      </c>
      <c r="AM51" s="20" t="str">
        <v/>
      </c>
      <c r="AN51" s="20" t="str">
        <v/>
      </c>
      <c r="AO51" s="20" t="str">
        <v/>
      </c>
    </row>
    <row r="52" spans="1:41" x14ac:dyDescent="0.25">
      <c r="A52" s="18"/>
      <c r="B52" s="4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t="str">
        <f>IFERROR(VLOOKUP(A52,Tabela2[],2,0),"")</f>
        <v/>
      </c>
      <c r="Q52" s="11" t="s">
        <v>1437</v>
      </c>
      <c r="R52" s="33" t="str">
        <f t="shared" si="0"/>
        <v/>
      </c>
      <c r="S52" s="33">
        <f>IF(R52="",VLOOKUP(Q52,Tabela1[],$V$4,0),R52)</f>
        <v>0</v>
      </c>
      <c r="AE52" s="20" t="str">
        <v/>
      </c>
      <c r="AF52" s="20" t="str">
        <v/>
      </c>
      <c r="AG52" s="20" t="str">
        <v/>
      </c>
      <c r="AH52" s="20" t="str">
        <v/>
      </c>
      <c r="AI52" s="20" t="str">
        <v/>
      </c>
      <c r="AJ52" s="20" t="str">
        <v/>
      </c>
      <c r="AK52" s="20" t="str">
        <v/>
      </c>
      <c r="AL52" s="20" t="str">
        <v/>
      </c>
      <c r="AM52" s="20" t="str">
        <v/>
      </c>
      <c r="AN52" s="20" t="str">
        <v/>
      </c>
      <c r="AO52" s="20" t="str">
        <v/>
      </c>
    </row>
    <row r="53" spans="1:41" x14ac:dyDescent="0.25">
      <c r="A53" s="18"/>
      <c r="B53" s="41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t="str">
        <f>IFERROR(VLOOKUP(A53,Tabela2[],2,0),"")</f>
        <v/>
      </c>
      <c r="Q53" s="11" t="s">
        <v>239</v>
      </c>
      <c r="R53" s="33" t="str">
        <f t="shared" si="0"/>
        <v/>
      </c>
      <c r="S53" s="33">
        <f>IF(R53="",VLOOKUP(Q53,Tabela1[],$V$4,0),R53)</f>
        <v>7</v>
      </c>
      <c r="AE53" s="20" t="str">
        <v/>
      </c>
      <c r="AF53" s="20" t="str">
        <v/>
      </c>
      <c r="AG53" s="20" t="str">
        <v/>
      </c>
      <c r="AH53" s="20" t="str">
        <v/>
      </c>
      <c r="AI53" s="20" t="str">
        <v/>
      </c>
      <c r="AJ53" s="20" t="str">
        <v/>
      </c>
      <c r="AK53" s="20" t="str">
        <v/>
      </c>
      <c r="AL53" s="20" t="str">
        <v/>
      </c>
      <c r="AM53" s="20" t="str">
        <v/>
      </c>
      <c r="AN53" s="20" t="str">
        <v/>
      </c>
      <c r="AO53" s="20" t="str">
        <v/>
      </c>
    </row>
    <row r="54" spans="1:41" x14ac:dyDescent="0.25">
      <c r="A54" s="18"/>
      <c r="B54" s="41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t="str">
        <f>IFERROR(VLOOKUP(A54,Tabela2[],2,0),"")</f>
        <v/>
      </c>
      <c r="Q54" s="11" t="s">
        <v>240</v>
      </c>
      <c r="R54" s="33" t="str">
        <f t="shared" si="0"/>
        <v/>
      </c>
      <c r="S54" s="33">
        <f>IF(R54="",VLOOKUP(Q54,Tabela1[],$V$4,0),R54)</f>
        <v>0</v>
      </c>
      <c r="AE54" s="20" t="str">
        <v/>
      </c>
      <c r="AF54" s="20" t="str">
        <v/>
      </c>
      <c r="AG54" s="20" t="str">
        <v/>
      </c>
      <c r="AH54" s="20" t="str">
        <v/>
      </c>
      <c r="AI54" s="20" t="str">
        <v/>
      </c>
      <c r="AJ54" s="20" t="str">
        <v/>
      </c>
      <c r="AK54" s="20" t="str">
        <v/>
      </c>
      <c r="AL54" s="20" t="str">
        <v/>
      </c>
      <c r="AM54" s="20" t="str">
        <v/>
      </c>
      <c r="AN54" s="20" t="str">
        <v/>
      </c>
      <c r="AO54" s="20" t="str">
        <v/>
      </c>
    </row>
    <row r="55" spans="1:41" x14ac:dyDescent="0.25">
      <c r="A55" s="18"/>
      <c r="B55" s="41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t="str">
        <f>IFERROR(VLOOKUP(A55,Tabela2[],2,0),"")</f>
        <v/>
      </c>
      <c r="Q55" s="11" t="s">
        <v>241</v>
      </c>
      <c r="R55" s="33" t="str">
        <f t="shared" si="0"/>
        <v/>
      </c>
      <c r="S55" s="33">
        <f>IF(R55="",VLOOKUP(Q55,Tabela1[],$V$4,0),R55)</f>
        <v>1</v>
      </c>
      <c r="AE55" s="20" t="str">
        <v/>
      </c>
      <c r="AF55" s="20" t="str">
        <v/>
      </c>
      <c r="AG55" s="20" t="str">
        <v/>
      </c>
      <c r="AH55" s="20" t="str">
        <v/>
      </c>
      <c r="AI55" s="20" t="str">
        <v/>
      </c>
      <c r="AJ55" s="20" t="str">
        <v/>
      </c>
      <c r="AK55" s="20" t="str">
        <v/>
      </c>
      <c r="AL55" s="20" t="str">
        <v/>
      </c>
      <c r="AM55" s="20" t="str">
        <v/>
      </c>
      <c r="AN55" s="20" t="str">
        <v/>
      </c>
      <c r="AO55" s="20" t="str">
        <v/>
      </c>
    </row>
    <row r="56" spans="1:41" x14ac:dyDescent="0.25">
      <c r="A56" s="18"/>
      <c r="B56" s="41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t="str">
        <f>IFERROR(VLOOKUP(A56,Tabela2[],2,0),"")</f>
        <v/>
      </c>
      <c r="Q56" s="11" t="s">
        <v>242</v>
      </c>
      <c r="R56" s="33" t="str">
        <f t="shared" si="0"/>
        <v/>
      </c>
      <c r="S56" s="33">
        <f>IF(R56="",VLOOKUP(Q56,Tabela1[],$V$4,0),R56)</f>
        <v>12</v>
      </c>
      <c r="AE56" s="20" t="str">
        <v/>
      </c>
      <c r="AF56" s="20" t="str">
        <v/>
      </c>
      <c r="AG56" s="20" t="str">
        <v/>
      </c>
      <c r="AH56" s="20" t="str">
        <v/>
      </c>
      <c r="AI56" s="20" t="str">
        <v/>
      </c>
      <c r="AJ56" s="20" t="str">
        <v/>
      </c>
      <c r="AK56" s="20" t="str">
        <v/>
      </c>
      <c r="AL56" s="20" t="str">
        <v/>
      </c>
      <c r="AM56" s="20" t="str">
        <v/>
      </c>
      <c r="AN56" s="20" t="str">
        <v/>
      </c>
      <c r="AO56" s="20" t="str">
        <v/>
      </c>
    </row>
    <row r="57" spans="1:41" x14ac:dyDescent="0.25">
      <c r="A57" s="18"/>
      <c r="B57" s="41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t="str">
        <f>IFERROR(VLOOKUP(A57,Tabela2[],2,0),"")</f>
        <v/>
      </c>
      <c r="Q57" s="11" t="s">
        <v>243</v>
      </c>
      <c r="R57" s="33" t="str">
        <f t="shared" si="0"/>
        <v/>
      </c>
      <c r="S57" s="33">
        <f>IF(R57="",VLOOKUP(Q57,Tabela1[],$V$4,0),R57)</f>
        <v>4</v>
      </c>
      <c r="AE57" s="20" t="str">
        <v/>
      </c>
      <c r="AF57" s="20" t="str">
        <v/>
      </c>
      <c r="AG57" s="20" t="str">
        <v/>
      </c>
      <c r="AH57" s="20" t="str">
        <v/>
      </c>
      <c r="AI57" s="20" t="str">
        <v/>
      </c>
      <c r="AJ57" s="20" t="str">
        <v/>
      </c>
      <c r="AK57" s="20" t="str">
        <v/>
      </c>
      <c r="AL57" s="20" t="str">
        <v/>
      </c>
      <c r="AM57" s="20" t="str">
        <v/>
      </c>
      <c r="AN57" s="20" t="str">
        <v/>
      </c>
      <c r="AO57" s="20" t="str">
        <v/>
      </c>
    </row>
    <row r="58" spans="1:41" x14ac:dyDescent="0.25">
      <c r="A58" s="18"/>
      <c r="B58" s="41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t="str">
        <f>IFERROR(VLOOKUP(A58,Tabela2[],2,0),"")</f>
        <v/>
      </c>
      <c r="Q58" s="11" t="s">
        <v>82</v>
      </c>
      <c r="R58" s="33" t="str">
        <f t="shared" si="0"/>
        <v/>
      </c>
      <c r="S58" s="33">
        <f>IF(R58="",VLOOKUP(Q58,Tabela1[],$V$4,0),R58)</f>
        <v>3</v>
      </c>
      <c r="AE58" s="20" t="str">
        <v/>
      </c>
      <c r="AF58" s="20" t="str">
        <v/>
      </c>
      <c r="AG58" s="20" t="str">
        <v/>
      </c>
      <c r="AH58" s="20" t="str">
        <v/>
      </c>
      <c r="AI58" s="20" t="str">
        <v/>
      </c>
      <c r="AJ58" s="20" t="str">
        <v/>
      </c>
      <c r="AK58" s="20" t="str">
        <v/>
      </c>
      <c r="AL58" s="20" t="str">
        <v/>
      </c>
      <c r="AM58" s="20" t="str">
        <v/>
      </c>
      <c r="AN58" s="20" t="str">
        <v/>
      </c>
      <c r="AO58" s="20" t="str">
        <v/>
      </c>
    </row>
    <row r="59" spans="1:41" x14ac:dyDescent="0.25">
      <c r="A59" s="18"/>
      <c r="B59" s="41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t="str">
        <f>IFERROR(VLOOKUP(A59,Tabela2[],2,0),"")</f>
        <v/>
      </c>
      <c r="Q59" s="11" t="s">
        <v>244</v>
      </c>
      <c r="R59" s="33" t="str">
        <f t="shared" si="0"/>
        <v/>
      </c>
      <c r="S59" s="33">
        <f>IF(R59="",VLOOKUP(Q59,Tabela1[],$V$4,0),R59)</f>
        <v>7</v>
      </c>
      <c r="AE59" s="20" t="str">
        <v/>
      </c>
      <c r="AF59" s="20" t="str">
        <v/>
      </c>
      <c r="AG59" s="20" t="str">
        <v/>
      </c>
      <c r="AH59" s="20" t="str">
        <v/>
      </c>
      <c r="AI59" s="20" t="str">
        <v/>
      </c>
      <c r="AJ59" s="20" t="str">
        <v/>
      </c>
      <c r="AK59" s="20" t="str">
        <v/>
      </c>
      <c r="AL59" s="20" t="str">
        <v/>
      </c>
      <c r="AM59" s="20" t="str">
        <v/>
      </c>
      <c r="AN59" s="20" t="str">
        <v/>
      </c>
      <c r="AO59" s="20" t="str">
        <v/>
      </c>
    </row>
    <row r="60" spans="1:41" x14ac:dyDescent="0.25">
      <c r="A60" s="18"/>
      <c r="B60" s="41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t="str">
        <f>IFERROR(VLOOKUP(A60,Tabela2[],2,0),"")</f>
        <v/>
      </c>
      <c r="Q60" s="11" t="s">
        <v>83</v>
      </c>
      <c r="R60" s="33" t="str">
        <f t="shared" si="0"/>
        <v/>
      </c>
      <c r="S60" s="33">
        <f>IF(R60="",VLOOKUP(Q60,Tabela1[],$V$4,0),R60)</f>
        <v>9</v>
      </c>
      <c r="AE60" s="20" t="str">
        <v/>
      </c>
      <c r="AF60" s="20" t="str">
        <v/>
      </c>
      <c r="AG60" s="20" t="str">
        <v/>
      </c>
      <c r="AH60" s="20" t="str">
        <v/>
      </c>
      <c r="AI60" s="20" t="str">
        <v/>
      </c>
      <c r="AJ60" s="20" t="str">
        <v/>
      </c>
      <c r="AK60" s="20" t="str">
        <v/>
      </c>
      <c r="AL60" s="20" t="str">
        <v/>
      </c>
      <c r="AM60" s="20" t="str">
        <v/>
      </c>
      <c r="AN60" s="20" t="str">
        <v/>
      </c>
      <c r="AO60" s="20" t="str">
        <v/>
      </c>
    </row>
    <row r="61" spans="1:41" x14ac:dyDescent="0.25">
      <c r="A61" s="18"/>
      <c r="B61" s="41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t="str">
        <f>IFERROR(VLOOKUP(A61,Tabela2[],2,0),"")</f>
        <v/>
      </c>
      <c r="Q61" s="11" t="s">
        <v>167</v>
      </c>
      <c r="R61" s="33" t="str">
        <f t="shared" si="0"/>
        <v/>
      </c>
      <c r="S61" s="33">
        <f>IF(R61="",VLOOKUP(Q61,Tabela1[],$V$4,0),R61)</f>
        <v>0</v>
      </c>
      <c r="AE61" s="20" t="str">
        <v/>
      </c>
      <c r="AF61" s="20" t="str">
        <v/>
      </c>
      <c r="AG61" s="20" t="str">
        <v/>
      </c>
      <c r="AH61" s="20" t="str">
        <v/>
      </c>
      <c r="AI61" s="20" t="str">
        <v/>
      </c>
      <c r="AJ61" s="20" t="str">
        <v/>
      </c>
      <c r="AK61" s="20" t="str">
        <v/>
      </c>
      <c r="AL61" s="20" t="str">
        <v/>
      </c>
      <c r="AM61" s="20" t="str">
        <v/>
      </c>
      <c r="AN61" s="20" t="str">
        <v/>
      </c>
      <c r="AO61" s="20" t="str">
        <v/>
      </c>
    </row>
    <row r="62" spans="1:41" x14ac:dyDescent="0.25">
      <c r="A62" s="18"/>
      <c r="B62" s="41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t="str">
        <f>IFERROR(VLOOKUP(A62,Tabela2[],2,0),"")</f>
        <v/>
      </c>
      <c r="Q62" s="11" t="s">
        <v>245</v>
      </c>
      <c r="R62" s="33" t="str">
        <f t="shared" si="0"/>
        <v/>
      </c>
      <c r="S62" s="33">
        <f>IF(R62="",VLOOKUP(Q62,Tabela1[],$V$4,0),R62)</f>
        <v>6</v>
      </c>
      <c r="AE62" s="20" t="str">
        <v/>
      </c>
      <c r="AF62" s="20" t="str">
        <v/>
      </c>
      <c r="AG62" s="20" t="str">
        <v/>
      </c>
      <c r="AH62" s="20" t="str">
        <v/>
      </c>
      <c r="AI62" s="20" t="str">
        <v/>
      </c>
      <c r="AJ62" s="20" t="str">
        <v/>
      </c>
      <c r="AK62" s="20" t="str">
        <v/>
      </c>
      <c r="AL62" s="20" t="str">
        <v/>
      </c>
      <c r="AM62" s="20" t="str">
        <v/>
      </c>
      <c r="AN62" s="20" t="str">
        <v/>
      </c>
      <c r="AO62" s="20" t="str">
        <v/>
      </c>
    </row>
    <row r="63" spans="1:41" x14ac:dyDescent="0.25">
      <c r="A63" s="18"/>
      <c r="B63" s="41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t="str">
        <f>IFERROR(VLOOKUP(A63,Tabela2[],2,0),"")</f>
        <v/>
      </c>
      <c r="Q63" s="11" t="s">
        <v>246</v>
      </c>
      <c r="R63" s="33" t="str">
        <f t="shared" si="0"/>
        <v/>
      </c>
      <c r="S63" s="33">
        <f>IF(R63="",VLOOKUP(Q63,Tabela1[],$V$4,0),R63)</f>
        <v>0</v>
      </c>
      <c r="AE63" s="20" t="str">
        <v/>
      </c>
      <c r="AF63" s="20" t="str">
        <v/>
      </c>
      <c r="AG63" s="20" t="str">
        <v/>
      </c>
      <c r="AH63" s="20" t="str">
        <v/>
      </c>
      <c r="AI63" s="20" t="str">
        <v/>
      </c>
      <c r="AJ63" s="20" t="str">
        <v/>
      </c>
      <c r="AK63" s="20" t="str">
        <v/>
      </c>
      <c r="AL63" s="20" t="str">
        <v/>
      </c>
      <c r="AM63" s="20" t="str">
        <v/>
      </c>
      <c r="AN63" s="20" t="str">
        <v/>
      </c>
      <c r="AO63" s="20" t="str">
        <v/>
      </c>
    </row>
    <row r="64" spans="1:41" x14ac:dyDescent="0.25">
      <c r="A64" s="18"/>
      <c r="B64" s="4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t="str">
        <f>IFERROR(VLOOKUP(A64,Tabela2[],2,0),"")</f>
        <v/>
      </c>
      <c r="Q64" s="11" t="s">
        <v>247</v>
      </c>
      <c r="R64" s="33" t="str">
        <f t="shared" si="0"/>
        <v/>
      </c>
      <c r="S64" s="33">
        <f>IF(R64="",VLOOKUP(Q64,Tabela1[],$V$4,0),R64)</f>
        <v>1</v>
      </c>
      <c r="AE64" s="20" t="str">
        <v/>
      </c>
      <c r="AF64" s="20" t="str">
        <v/>
      </c>
      <c r="AG64" s="20" t="str">
        <v/>
      </c>
      <c r="AH64" s="20" t="str">
        <v/>
      </c>
      <c r="AI64" s="20" t="str">
        <v/>
      </c>
      <c r="AJ64" s="20" t="str">
        <v/>
      </c>
      <c r="AK64" s="20" t="str">
        <v/>
      </c>
      <c r="AL64" s="20" t="str">
        <v/>
      </c>
      <c r="AM64" s="20" t="str">
        <v/>
      </c>
      <c r="AN64" s="20" t="str">
        <v/>
      </c>
      <c r="AO64" s="20" t="str">
        <v/>
      </c>
    </row>
    <row r="65" spans="1:41" x14ac:dyDescent="0.25">
      <c r="A65" s="18"/>
      <c r="B65" s="4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t="str">
        <f>IFERROR(VLOOKUP(A65,Tabela2[],2,0),"")</f>
        <v/>
      </c>
      <c r="Q65" s="11" t="s">
        <v>248</v>
      </c>
      <c r="R65" s="33" t="str">
        <f t="shared" si="0"/>
        <v/>
      </c>
      <c r="S65" s="33">
        <f>IF(R65="",VLOOKUP(Q65,Tabela1[],$V$4,0),R65)</f>
        <v>7</v>
      </c>
      <c r="AE65" s="20" t="str">
        <v/>
      </c>
      <c r="AF65" s="20" t="str">
        <v/>
      </c>
      <c r="AG65" s="20" t="str">
        <v/>
      </c>
      <c r="AH65" s="20" t="str">
        <v/>
      </c>
      <c r="AI65" s="20" t="str">
        <v/>
      </c>
      <c r="AJ65" s="20" t="str">
        <v/>
      </c>
      <c r="AK65" s="20" t="str">
        <v/>
      </c>
      <c r="AL65" s="20" t="str">
        <v/>
      </c>
      <c r="AM65" s="20" t="str">
        <v/>
      </c>
      <c r="AN65" s="20" t="str">
        <v/>
      </c>
      <c r="AO65" s="20" t="str">
        <v/>
      </c>
    </row>
    <row r="66" spans="1:41" x14ac:dyDescent="0.25">
      <c r="A66" s="18"/>
      <c r="B66" s="4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t="str">
        <f>IFERROR(VLOOKUP(A66,Tabela2[],2,0),"")</f>
        <v/>
      </c>
      <c r="Q66" s="11" t="s">
        <v>124</v>
      </c>
      <c r="R66" s="33" t="str">
        <f t="shared" ref="R66:R129" si="1">IFERROR(VLOOKUP(Q66,$A$1:$L$300,$V$3,0),"")</f>
        <v/>
      </c>
      <c r="S66" s="33">
        <f>IF(R66="",VLOOKUP(Q66,Tabela1[],$V$4,0),R66)</f>
        <v>1</v>
      </c>
      <c r="AE66" s="20" t="str">
        <v/>
      </c>
      <c r="AF66" s="20" t="str">
        <v/>
      </c>
      <c r="AG66" s="20" t="str">
        <v/>
      </c>
      <c r="AH66" s="20" t="str">
        <v/>
      </c>
      <c r="AI66" s="20" t="str">
        <v/>
      </c>
      <c r="AJ66" s="20" t="str">
        <v/>
      </c>
      <c r="AK66" s="20" t="str">
        <v/>
      </c>
      <c r="AL66" s="20" t="str">
        <v/>
      </c>
      <c r="AM66" s="20" t="str">
        <v/>
      </c>
      <c r="AN66" s="20" t="str">
        <v/>
      </c>
      <c r="AO66" s="20" t="str">
        <v/>
      </c>
    </row>
    <row r="67" spans="1:41" x14ac:dyDescent="0.25">
      <c r="A67" s="18"/>
      <c r="B67" s="4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t="str">
        <f>IFERROR(VLOOKUP(A67,Tabela2[],2,0),"")</f>
        <v/>
      </c>
      <c r="Q67" s="11" t="s">
        <v>249</v>
      </c>
      <c r="R67" s="33" t="str">
        <f t="shared" si="1"/>
        <v/>
      </c>
      <c r="S67" s="33">
        <f>IF(R67="",VLOOKUP(Q67,Tabela1[],$V$4,0),R67)</f>
        <v>1</v>
      </c>
      <c r="AE67" s="20" t="str">
        <v/>
      </c>
      <c r="AF67" s="20" t="str">
        <v/>
      </c>
      <c r="AG67" s="20" t="str">
        <v/>
      </c>
      <c r="AH67" s="20" t="str">
        <v/>
      </c>
      <c r="AI67" s="20" t="str">
        <v/>
      </c>
      <c r="AJ67" s="20" t="str">
        <v/>
      </c>
      <c r="AK67" s="20" t="str">
        <v/>
      </c>
      <c r="AL67" s="20" t="str">
        <v/>
      </c>
      <c r="AM67" s="20" t="str">
        <v/>
      </c>
      <c r="AN67" s="20" t="str">
        <v/>
      </c>
      <c r="AO67" s="20" t="str">
        <v/>
      </c>
    </row>
    <row r="68" spans="1:41" x14ac:dyDescent="0.25">
      <c r="A68" s="18"/>
      <c r="B68" s="4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t="str">
        <f>IFERROR(VLOOKUP(A68,Tabela2[],2,0),"")</f>
        <v/>
      </c>
      <c r="Q68" s="11" t="s">
        <v>250</v>
      </c>
      <c r="R68" s="33" t="str">
        <f t="shared" si="1"/>
        <v/>
      </c>
      <c r="S68" s="33">
        <f>IF(R68="",VLOOKUP(Q68,Tabela1[],$V$4,0),R68)</f>
        <v>4</v>
      </c>
      <c r="AE68" s="20" t="str">
        <v/>
      </c>
      <c r="AF68" s="20" t="str">
        <v/>
      </c>
      <c r="AG68" s="20" t="str">
        <v/>
      </c>
      <c r="AH68" s="20" t="str">
        <v/>
      </c>
      <c r="AI68" s="20" t="str">
        <v/>
      </c>
      <c r="AJ68" s="20" t="str">
        <v/>
      </c>
      <c r="AK68" s="20" t="str">
        <v/>
      </c>
      <c r="AL68" s="20" t="str">
        <v/>
      </c>
      <c r="AM68" s="20" t="str">
        <v/>
      </c>
      <c r="AN68" s="20" t="str">
        <v/>
      </c>
      <c r="AO68" s="20" t="str">
        <v/>
      </c>
    </row>
    <row r="69" spans="1:41" x14ac:dyDescent="0.25">
      <c r="A69" s="18"/>
      <c r="B69" s="4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t="str">
        <f>IFERROR(VLOOKUP(A69,Tabela2[],2,0),"")</f>
        <v/>
      </c>
      <c r="Q69" s="11" t="s">
        <v>251</v>
      </c>
      <c r="R69" s="33" t="str">
        <f t="shared" si="1"/>
        <v/>
      </c>
      <c r="S69" s="33">
        <f>IF(R69="",VLOOKUP(Q69,Tabela1[],$V$4,0),R69)</f>
        <v>0</v>
      </c>
      <c r="AE69" s="20" t="str">
        <v/>
      </c>
      <c r="AF69" s="20" t="str">
        <v/>
      </c>
      <c r="AG69" s="20" t="str">
        <v/>
      </c>
      <c r="AH69" s="20" t="str">
        <v/>
      </c>
      <c r="AI69" s="20" t="str">
        <v/>
      </c>
      <c r="AJ69" s="20" t="str">
        <v/>
      </c>
      <c r="AK69" s="20" t="str">
        <v/>
      </c>
      <c r="AL69" s="20" t="str">
        <v/>
      </c>
      <c r="AM69" s="20" t="str">
        <v/>
      </c>
      <c r="AN69" s="20" t="str">
        <v/>
      </c>
      <c r="AO69" s="20" t="str">
        <v/>
      </c>
    </row>
    <row r="70" spans="1:41" x14ac:dyDescent="0.25">
      <c r="A70" s="18"/>
      <c r="B70" s="41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t="str">
        <f>IFERROR(VLOOKUP(A70,Tabela2[],2,0),"")</f>
        <v/>
      </c>
      <c r="Q70" s="11" t="s">
        <v>252</v>
      </c>
      <c r="R70" s="33" t="str">
        <f t="shared" si="1"/>
        <v/>
      </c>
      <c r="S70" s="33">
        <f>IF(R70="",VLOOKUP(Q70,Tabela1[],$V$4,0),R70)</f>
        <v>0</v>
      </c>
      <c r="AE70" s="20" t="str">
        <v/>
      </c>
      <c r="AF70" s="20" t="str">
        <v/>
      </c>
      <c r="AG70" s="20" t="str">
        <v/>
      </c>
      <c r="AH70" s="20" t="str">
        <v/>
      </c>
      <c r="AI70" s="20" t="str">
        <v/>
      </c>
      <c r="AJ70" s="20" t="str">
        <v/>
      </c>
      <c r="AK70" s="20" t="str">
        <v/>
      </c>
      <c r="AL70" s="20" t="str">
        <v/>
      </c>
      <c r="AM70" s="20" t="str">
        <v/>
      </c>
      <c r="AN70" s="20" t="str">
        <v/>
      </c>
      <c r="AO70" s="20" t="str">
        <v/>
      </c>
    </row>
    <row r="71" spans="1:41" x14ac:dyDescent="0.25">
      <c r="A71" s="18"/>
      <c r="B71" s="4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t="str">
        <f>IFERROR(VLOOKUP(A71,Tabela2[],2,0),"")</f>
        <v/>
      </c>
      <c r="Q71" s="11" t="s">
        <v>253</v>
      </c>
      <c r="R71" s="33" t="str">
        <f t="shared" si="1"/>
        <v/>
      </c>
      <c r="S71" s="33">
        <f>IF(R71="",VLOOKUP(Q71,Tabela1[],$V$4,0),R71)</f>
        <v>7</v>
      </c>
      <c r="AE71" s="20" t="str">
        <v/>
      </c>
      <c r="AF71" s="20" t="str">
        <v/>
      </c>
      <c r="AG71" s="20" t="str">
        <v/>
      </c>
      <c r="AH71" s="20" t="str">
        <v/>
      </c>
      <c r="AI71" s="20" t="str">
        <v/>
      </c>
      <c r="AJ71" s="20" t="str">
        <v/>
      </c>
      <c r="AK71" s="20" t="str">
        <v/>
      </c>
      <c r="AL71" s="20" t="str">
        <v/>
      </c>
      <c r="AM71" s="20" t="str">
        <v/>
      </c>
      <c r="AN71" s="20" t="str">
        <v/>
      </c>
      <c r="AO71" s="20" t="str">
        <v/>
      </c>
    </row>
    <row r="72" spans="1:41" x14ac:dyDescent="0.25">
      <c r="A72" s="18"/>
      <c r="B72" s="4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t="str">
        <f>IFERROR(VLOOKUP(A72,Tabela2[],2,0),"")</f>
        <v/>
      </c>
      <c r="Q72" s="11" t="s">
        <v>254</v>
      </c>
      <c r="R72" s="33" t="str">
        <f t="shared" si="1"/>
        <v/>
      </c>
      <c r="S72" s="33">
        <f>IF(R72="",VLOOKUP(Q72,Tabela1[],$V$4,0),R72)</f>
        <v>3</v>
      </c>
      <c r="AE72" s="20" t="str">
        <v/>
      </c>
      <c r="AF72" s="20" t="str">
        <v/>
      </c>
      <c r="AG72" s="20" t="str">
        <v/>
      </c>
      <c r="AH72" s="20" t="str">
        <v/>
      </c>
      <c r="AI72" s="20" t="str">
        <v/>
      </c>
      <c r="AJ72" s="20" t="str">
        <v/>
      </c>
      <c r="AK72" s="20" t="str">
        <v/>
      </c>
      <c r="AL72" s="20" t="str">
        <v/>
      </c>
      <c r="AM72" s="20" t="str">
        <v/>
      </c>
      <c r="AN72" s="20" t="str">
        <v/>
      </c>
      <c r="AO72" s="20" t="str">
        <v/>
      </c>
    </row>
    <row r="73" spans="1:41" x14ac:dyDescent="0.25">
      <c r="A73" s="18"/>
      <c r="B73" s="4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t="str">
        <f>IFERROR(VLOOKUP(A73,Tabela2[],2,0),"")</f>
        <v/>
      </c>
      <c r="Q73" s="11" t="s">
        <v>255</v>
      </c>
      <c r="R73" s="33" t="str">
        <f t="shared" si="1"/>
        <v/>
      </c>
      <c r="S73" s="33">
        <f>IF(R73="",VLOOKUP(Q73,Tabela1[],$V$4,0),R73)</f>
        <v>44</v>
      </c>
      <c r="AE73" s="20" t="str">
        <v/>
      </c>
      <c r="AF73" s="20" t="str">
        <v/>
      </c>
      <c r="AG73" s="20" t="str">
        <v/>
      </c>
      <c r="AH73" s="20" t="str">
        <v/>
      </c>
      <c r="AI73" s="20" t="str">
        <v/>
      </c>
      <c r="AJ73" s="20" t="str">
        <v/>
      </c>
      <c r="AK73" s="20" t="str">
        <v/>
      </c>
      <c r="AL73" s="20" t="str">
        <v/>
      </c>
      <c r="AM73" s="20" t="str">
        <v/>
      </c>
      <c r="AN73" s="20" t="str">
        <v/>
      </c>
      <c r="AO73" s="20" t="str">
        <v/>
      </c>
    </row>
    <row r="74" spans="1:41" x14ac:dyDescent="0.25">
      <c r="A74" s="18"/>
      <c r="B74" s="4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t="str">
        <f>IFERROR(VLOOKUP(A74,Tabela2[],2,0),"")</f>
        <v/>
      </c>
      <c r="Q74" s="11" t="s">
        <v>256</v>
      </c>
      <c r="R74" s="33" t="str">
        <f t="shared" si="1"/>
        <v/>
      </c>
      <c r="S74" s="33">
        <f>IF(R74="",VLOOKUP(Q74,Tabela1[],$V$4,0),R74)</f>
        <v>23</v>
      </c>
      <c r="AE74" s="20" t="str">
        <v/>
      </c>
      <c r="AF74" s="20" t="str">
        <v/>
      </c>
      <c r="AG74" s="20" t="str">
        <v/>
      </c>
      <c r="AH74" s="20" t="str">
        <v/>
      </c>
      <c r="AI74" s="20" t="str">
        <v/>
      </c>
      <c r="AJ74" s="20" t="str">
        <v/>
      </c>
      <c r="AK74" s="20" t="str">
        <v/>
      </c>
      <c r="AL74" s="20" t="str">
        <v/>
      </c>
      <c r="AM74" s="20" t="str">
        <v/>
      </c>
      <c r="AN74" s="20" t="str">
        <v/>
      </c>
      <c r="AO74" s="20" t="str">
        <v/>
      </c>
    </row>
    <row r="75" spans="1:41" x14ac:dyDescent="0.25">
      <c r="A75" s="18"/>
      <c r="B75" s="4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t="str">
        <f>IFERROR(VLOOKUP(A75,Tabela2[],2,0),"")</f>
        <v/>
      </c>
      <c r="Q75" s="11" t="s">
        <v>257</v>
      </c>
      <c r="R75" s="33" t="str">
        <f t="shared" si="1"/>
        <v/>
      </c>
      <c r="S75" s="33">
        <f>IF(R75="",VLOOKUP(Q75,Tabela1[],$V$4,0),R75)</f>
        <v>2</v>
      </c>
      <c r="AE75" s="20" t="str">
        <v/>
      </c>
      <c r="AF75" s="20" t="str">
        <v/>
      </c>
      <c r="AG75" s="20" t="str">
        <v/>
      </c>
      <c r="AH75" s="20" t="str">
        <v/>
      </c>
      <c r="AI75" s="20" t="str">
        <v/>
      </c>
      <c r="AJ75" s="20" t="str">
        <v/>
      </c>
      <c r="AK75" s="20" t="str">
        <v/>
      </c>
      <c r="AL75" s="20" t="str">
        <v/>
      </c>
      <c r="AM75" s="20" t="str">
        <v/>
      </c>
      <c r="AN75" s="20" t="str">
        <v/>
      </c>
      <c r="AO75" s="20" t="str">
        <v/>
      </c>
    </row>
    <row r="76" spans="1:41" x14ac:dyDescent="0.25">
      <c r="A76" s="18"/>
      <c r="B76" s="4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t="str">
        <f>IFERROR(VLOOKUP(A76,Tabela2[],2,0),"")</f>
        <v/>
      </c>
      <c r="Q76" s="11" t="s">
        <v>258</v>
      </c>
      <c r="R76" s="33" t="str">
        <f t="shared" si="1"/>
        <v/>
      </c>
      <c r="S76" s="33">
        <f>IF(R76="",VLOOKUP(Q76,Tabela1[],$V$4,0),R76)</f>
        <v>9</v>
      </c>
      <c r="AE76" s="21" t="str">
        <v/>
      </c>
      <c r="AF76" s="20" t="str">
        <v/>
      </c>
      <c r="AG76" s="20" t="str">
        <v/>
      </c>
      <c r="AH76" s="20" t="str">
        <v/>
      </c>
      <c r="AI76" s="20" t="str">
        <v/>
      </c>
      <c r="AJ76" s="20" t="str">
        <v/>
      </c>
      <c r="AK76" s="20" t="str">
        <v/>
      </c>
      <c r="AL76" s="20" t="str">
        <v/>
      </c>
      <c r="AM76" s="20" t="str">
        <v/>
      </c>
      <c r="AN76" s="20" t="str">
        <v/>
      </c>
      <c r="AO76" s="20" t="str">
        <v/>
      </c>
    </row>
    <row r="77" spans="1:41" x14ac:dyDescent="0.25">
      <c r="A77" s="18"/>
      <c r="B77" s="4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t="str">
        <f>IFERROR(VLOOKUP(A77,Tabela2[],2,0),"")</f>
        <v/>
      </c>
      <c r="Q77" s="11" t="s">
        <v>259</v>
      </c>
      <c r="R77" s="33" t="str">
        <f t="shared" si="1"/>
        <v/>
      </c>
      <c r="S77" s="33">
        <f>IF(R77="",VLOOKUP(Q77,Tabela1[],$V$4,0),R77)</f>
        <v>0</v>
      </c>
      <c r="AE77" s="21" t="str">
        <v/>
      </c>
      <c r="AF77" s="20" t="str">
        <v/>
      </c>
      <c r="AG77" s="20" t="str">
        <v/>
      </c>
      <c r="AH77" s="20" t="str">
        <v/>
      </c>
      <c r="AI77" s="20" t="str">
        <v/>
      </c>
      <c r="AJ77" s="20" t="str">
        <v/>
      </c>
      <c r="AK77" s="20" t="str">
        <v/>
      </c>
      <c r="AL77" s="20" t="str">
        <v/>
      </c>
      <c r="AM77" s="20" t="str">
        <v/>
      </c>
      <c r="AN77" s="20" t="str">
        <v/>
      </c>
      <c r="AO77" s="20" t="str">
        <v/>
      </c>
    </row>
    <row r="78" spans="1:41" x14ac:dyDescent="0.25">
      <c r="A78" s="18"/>
      <c r="B78" s="4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t="str">
        <f>IFERROR(VLOOKUP(A78,Tabela2[],2,0),"")</f>
        <v/>
      </c>
      <c r="Q78" s="11" t="s">
        <v>164</v>
      </c>
      <c r="R78" s="33" t="str">
        <f t="shared" si="1"/>
        <v/>
      </c>
      <c r="S78" s="33">
        <f>IF(R78="",VLOOKUP(Q78,Tabela1[],$V$4,0),R78)</f>
        <v>1</v>
      </c>
      <c r="AE78" s="21" t="str">
        <v/>
      </c>
      <c r="AF78" s="20" t="str">
        <v/>
      </c>
      <c r="AG78" s="20" t="str">
        <v/>
      </c>
      <c r="AH78" s="20" t="str">
        <v/>
      </c>
      <c r="AI78" s="20" t="str">
        <v/>
      </c>
      <c r="AJ78" s="20" t="str">
        <v/>
      </c>
      <c r="AK78" s="20" t="str">
        <v/>
      </c>
      <c r="AL78" s="20" t="str">
        <v/>
      </c>
      <c r="AM78" s="20" t="str">
        <v/>
      </c>
      <c r="AN78" s="20" t="str">
        <v/>
      </c>
      <c r="AO78" s="20" t="str">
        <v/>
      </c>
    </row>
    <row r="79" spans="1:41" x14ac:dyDescent="0.25">
      <c r="A79" s="18"/>
      <c r="B79" s="4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t="str">
        <f>IFERROR(VLOOKUP(A79,Tabela2[],2,0),"")</f>
        <v/>
      </c>
      <c r="Q79" s="11" t="s">
        <v>260</v>
      </c>
      <c r="R79" s="33" t="str">
        <f t="shared" si="1"/>
        <v/>
      </c>
      <c r="S79" s="33">
        <f>IF(R79="",VLOOKUP(Q79,Tabela1[],$V$4,0),R79)</f>
        <v>6</v>
      </c>
      <c r="AE79" s="21" t="str">
        <v/>
      </c>
      <c r="AF79" s="20" t="str">
        <v/>
      </c>
      <c r="AG79" s="20" t="str">
        <v/>
      </c>
      <c r="AH79" s="20" t="str">
        <v/>
      </c>
      <c r="AI79" s="20" t="str">
        <v/>
      </c>
      <c r="AJ79" s="20" t="str">
        <v/>
      </c>
      <c r="AK79" s="20" t="str">
        <v/>
      </c>
      <c r="AL79" s="20" t="str">
        <v/>
      </c>
      <c r="AM79" s="20" t="str">
        <v/>
      </c>
      <c r="AN79" s="20" t="str">
        <v/>
      </c>
      <c r="AO79" s="20" t="str">
        <v/>
      </c>
    </row>
    <row r="80" spans="1:41" x14ac:dyDescent="0.25">
      <c r="A80" s="18"/>
      <c r="B80" s="4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t="str">
        <f>IFERROR(VLOOKUP(A80,Tabela2[],2,0),"")</f>
        <v/>
      </c>
      <c r="Q80" s="11" t="s">
        <v>261</v>
      </c>
      <c r="R80" s="33" t="str">
        <f t="shared" si="1"/>
        <v/>
      </c>
      <c r="S80" s="33">
        <f>IF(R80="",VLOOKUP(Q80,Tabela1[],$V$4,0),R80)</f>
        <v>7</v>
      </c>
      <c r="AE80" s="21" t="str">
        <v/>
      </c>
      <c r="AF80" s="20" t="str">
        <v/>
      </c>
      <c r="AG80" s="20" t="str">
        <v/>
      </c>
      <c r="AH80" s="20" t="str">
        <v/>
      </c>
      <c r="AI80" s="20" t="str">
        <v/>
      </c>
      <c r="AJ80" s="20" t="str">
        <v/>
      </c>
      <c r="AK80" s="20" t="str">
        <v/>
      </c>
      <c r="AL80" s="20" t="str">
        <v/>
      </c>
      <c r="AM80" s="20" t="str">
        <v/>
      </c>
      <c r="AN80" s="20" t="str">
        <v/>
      </c>
      <c r="AO80" s="20" t="str">
        <v/>
      </c>
    </row>
    <row r="81" spans="1:41" x14ac:dyDescent="0.25">
      <c r="A81" s="18"/>
      <c r="B81" s="4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t="str">
        <f>IFERROR(VLOOKUP(A81,Tabela2[],2,0),"")</f>
        <v/>
      </c>
      <c r="Q81" s="11" t="s">
        <v>262</v>
      </c>
      <c r="R81" s="33" t="str">
        <f t="shared" si="1"/>
        <v/>
      </c>
      <c r="S81" s="33">
        <f>IF(R81="",VLOOKUP(Q81,Tabela1[],$V$4,0),R81)</f>
        <v>41</v>
      </c>
      <c r="AE81" s="21" t="str">
        <v/>
      </c>
      <c r="AF81" s="20" t="str">
        <v/>
      </c>
      <c r="AG81" s="20" t="str">
        <v/>
      </c>
      <c r="AH81" s="20" t="str">
        <v/>
      </c>
      <c r="AI81" s="20" t="str">
        <v/>
      </c>
      <c r="AJ81" s="20" t="str">
        <v/>
      </c>
      <c r="AK81" s="20" t="str">
        <v/>
      </c>
      <c r="AL81" s="20" t="str">
        <v/>
      </c>
      <c r="AM81" s="20" t="str">
        <v/>
      </c>
      <c r="AN81" s="20" t="str">
        <v/>
      </c>
      <c r="AO81" s="20" t="str">
        <v/>
      </c>
    </row>
    <row r="82" spans="1:41" x14ac:dyDescent="0.25">
      <c r="A82" s="18"/>
      <c r="B82" s="4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t="str">
        <f>IFERROR(VLOOKUP(A82,Tabela2[],2,0),"")</f>
        <v/>
      </c>
      <c r="Q82" s="11" t="s">
        <v>263</v>
      </c>
      <c r="R82" s="33" t="str">
        <f t="shared" si="1"/>
        <v/>
      </c>
      <c r="S82" s="33">
        <f>IF(R82="",VLOOKUP(Q82,Tabela1[],$V$4,0),R82)</f>
        <v>1</v>
      </c>
      <c r="AE82" s="21" t="str">
        <v/>
      </c>
      <c r="AF82" s="20" t="str">
        <v/>
      </c>
      <c r="AG82" s="20" t="str">
        <v/>
      </c>
      <c r="AH82" s="20" t="str">
        <v/>
      </c>
      <c r="AI82" s="20" t="str">
        <v/>
      </c>
      <c r="AJ82" s="20" t="str">
        <v/>
      </c>
      <c r="AK82" s="20" t="str">
        <v/>
      </c>
      <c r="AL82" s="20" t="str">
        <v/>
      </c>
      <c r="AM82" s="20" t="str">
        <v/>
      </c>
      <c r="AN82" s="20" t="str">
        <v/>
      </c>
      <c r="AO82" s="20" t="str">
        <v/>
      </c>
    </row>
    <row r="83" spans="1:41" x14ac:dyDescent="0.25">
      <c r="A83" s="18"/>
      <c r="B83" s="4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t="str">
        <f>IFERROR(VLOOKUP(A83,Tabela2[],2,0),"")</f>
        <v/>
      </c>
      <c r="Q83" s="11" t="s">
        <v>264</v>
      </c>
      <c r="R83" s="33" t="str">
        <f t="shared" si="1"/>
        <v/>
      </c>
      <c r="S83" s="33">
        <f>IF(R83="",VLOOKUP(Q83,Tabela1[],$V$4,0),R83)</f>
        <v>2</v>
      </c>
      <c r="AE83" s="21" t="str">
        <v/>
      </c>
      <c r="AF83" s="20" t="str">
        <v/>
      </c>
      <c r="AG83" s="20" t="str">
        <v/>
      </c>
      <c r="AH83" s="20" t="str">
        <v/>
      </c>
      <c r="AI83" s="20" t="str">
        <v/>
      </c>
      <c r="AJ83" s="20" t="str">
        <v/>
      </c>
      <c r="AK83" s="20" t="str">
        <v/>
      </c>
      <c r="AL83" s="20" t="str">
        <v/>
      </c>
      <c r="AM83" s="20" t="str">
        <v/>
      </c>
      <c r="AN83" s="20" t="str">
        <v/>
      </c>
      <c r="AO83" s="20" t="str">
        <v/>
      </c>
    </row>
    <row r="84" spans="1:41" x14ac:dyDescent="0.25">
      <c r="A84" s="18"/>
      <c r="B84" s="4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t="str">
        <f>IFERROR(VLOOKUP(A84,Tabela2[],2,0),"")</f>
        <v/>
      </c>
      <c r="Q84" s="11" t="s">
        <v>265</v>
      </c>
      <c r="R84" s="33" t="str">
        <f t="shared" si="1"/>
        <v/>
      </c>
      <c r="S84" s="33">
        <f>IF(R84="",VLOOKUP(Q84,Tabela1[],$V$4,0),R84)</f>
        <v>2</v>
      </c>
      <c r="AE84" s="21" t="str">
        <v/>
      </c>
      <c r="AF84" s="20" t="str">
        <v/>
      </c>
      <c r="AG84" s="20" t="str">
        <v/>
      </c>
      <c r="AH84" s="20" t="str">
        <v/>
      </c>
      <c r="AI84" s="20" t="str">
        <v/>
      </c>
      <c r="AJ84" s="20" t="str">
        <v/>
      </c>
      <c r="AK84" s="20" t="str">
        <v/>
      </c>
      <c r="AL84" s="20" t="str">
        <v/>
      </c>
      <c r="AM84" s="20" t="str">
        <v/>
      </c>
      <c r="AN84" s="20" t="str">
        <v/>
      </c>
      <c r="AO84" s="20" t="str">
        <v/>
      </c>
    </row>
    <row r="85" spans="1:41" x14ac:dyDescent="0.25">
      <c r="A85" s="18"/>
      <c r="B85" s="4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t="str">
        <f>IFERROR(VLOOKUP(A85,Tabela2[],2,0),"")</f>
        <v/>
      </c>
      <c r="Q85" s="11" t="s">
        <v>266</v>
      </c>
      <c r="R85" s="33" t="str">
        <f t="shared" si="1"/>
        <v/>
      </c>
      <c r="S85" s="33">
        <f>IF(R85="",VLOOKUP(Q85,Tabela1[],$V$4,0),R85)</f>
        <v>3</v>
      </c>
      <c r="AE85" s="20" t="str">
        <v/>
      </c>
      <c r="AF85" s="20" t="str">
        <v/>
      </c>
      <c r="AG85" s="20" t="str">
        <v/>
      </c>
      <c r="AH85" s="20" t="str">
        <v/>
      </c>
      <c r="AI85" s="20" t="str">
        <v/>
      </c>
      <c r="AJ85" s="20" t="str">
        <v/>
      </c>
      <c r="AK85" s="20" t="str">
        <v/>
      </c>
      <c r="AL85" s="20" t="str">
        <v/>
      </c>
      <c r="AM85" s="20" t="str">
        <v/>
      </c>
      <c r="AN85" s="20" t="str">
        <v/>
      </c>
      <c r="AO85" s="20" t="str">
        <v/>
      </c>
    </row>
    <row r="86" spans="1:41" x14ac:dyDescent="0.25">
      <c r="A86" s="18"/>
      <c r="B86" s="4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t="str">
        <f>IFERROR(VLOOKUP(A86,Tabela2[],2,0),"")</f>
        <v/>
      </c>
      <c r="Q86" s="11" t="s">
        <v>267</v>
      </c>
      <c r="R86" s="33" t="str">
        <f t="shared" si="1"/>
        <v/>
      </c>
      <c r="S86" s="33">
        <f>IF(R86="",VLOOKUP(Q86,Tabela1[],$V$4,0),R86)</f>
        <v>0</v>
      </c>
      <c r="AE86" s="20" t="str">
        <v/>
      </c>
      <c r="AF86" s="20" t="str">
        <v/>
      </c>
      <c r="AG86" s="20" t="str">
        <v/>
      </c>
      <c r="AH86" s="20" t="str">
        <v/>
      </c>
      <c r="AI86" s="20" t="str">
        <v/>
      </c>
      <c r="AJ86" s="20" t="str">
        <v/>
      </c>
      <c r="AK86" s="20" t="str">
        <v/>
      </c>
      <c r="AL86" s="20" t="str">
        <v/>
      </c>
      <c r="AM86" s="20" t="str">
        <v/>
      </c>
      <c r="AN86" s="20" t="str">
        <v/>
      </c>
      <c r="AO86" s="20" t="str">
        <v/>
      </c>
    </row>
    <row r="87" spans="1:41" x14ac:dyDescent="0.25">
      <c r="A87" s="18"/>
      <c r="B87" s="4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t="str">
        <f>IFERROR(VLOOKUP(A87,Tabela2[],2,0),"")</f>
        <v/>
      </c>
      <c r="Q87" s="11" t="s">
        <v>119</v>
      </c>
      <c r="R87" s="33" t="str">
        <f t="shared" si="1"/>
        <v/>
      </c>
      <c r="S87" s="33">
        <f>IF(R87="",VLOOKUP(Q87,Tabela1[],$V$4,0),R87)</f>
        <v>0</v>
      </c>
      <c r="AE87" s="20" t="str">
        <v/>
      </c>
      <c r="AF87" s="20" t="str">
        <v/>
      </c>
      <c r="AG87" s="20" t="str">
        <v/>
      </c>
      <c r="AH87" s="20" t="str">
        <v/>
      </c>
      <c r="AI87" s="20" t="str">
        <v/>
      </c>
      <c r="AJ87" s="20" t="str">
        <v/>
      </c>
      <c r="AK87" s="20" t="str">
        <v/>
      </c>
      <c r="AL87" s="20" t="str">
        <v/>
      </c>
      <c r="AM87" s="20" t="str">
        <v/>
      </c>
      <c r="AN87" s="20" t="str">
        <v/>
      </c>
      <c r="AO87" s="20" t="str">
        <v/>
      </c>
    </row>
    <row r="88" spans="1:41" x14ac:dyDescent="0.25">
      <c r="A88" s="18"/>
      <c r="B88" s="4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t="str">
        <f>IFERROR(VLOOKUP(A88,Tabela2[],2,0),"")</f>
        <v/>
      </c>
      <c r="Q88" s="11" t="s">
        <v>268</v>
      </c>
      <c r="R88" s="33" t="str">
        <f t="shared" si="1"/>
        <v/>
      </c>
      <c r="S88" s="33">
        <f>IF(R88="",VLOOKUP(Q88,Tabela1[],$V$4,0),R88)</f>
        <v>0</v>
      </c>
      <c r="AE88" s="20" t="str">
        <v/>
      </c>
      <c r="AF88" s="20" t="str">
        <v/>
      </c>
      <c r="AG88" s="20" t="str">
        <v/>
      </c>
      <c r="AH88" s="20" t="str">
        <v/>
      </c>
      <c r="AI88" s="20" t="str">
        <v/>
      </c>
      <c r="AJ88" s="20" t="str">
        <v/>
      </c>
      <c r="AK88" s="20" t="str">
        <v/>
      </c>
      <c r="AL88" s="20" t="str">
        <v/>
      </c>
      <c r="AM88" s="20" t="str">
        <v/>
      </c>
      <c r="AN88" s="20" t="str">
        <v/>
      </c>
      <c r="AO88" s="20" t="str">
        <v/>
      </c>
    </row>
    <row r="89" spans="1:41" x14ac:dyDescent="0.25">
      <c r="A89" s="18"/>
      <c r="B89" s="4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t="str">
        <f>IFERROR(VLOOKUP(A89,Tabela2[],2,0),"")</f>
        <v/>
      </c>
      <c r="Q89" s="11" t="s">
        <v>269</v>
      </c>
      <c r="R89" s="33" t="str">
        <f t="shared" si="1"/>
        <v/>
      </c>
      <c r="S89" s="33">
        <f>IF(R89="",VLOOKUP(Q89,Tabela1[],$V$4,0),R89)</f>
        <v>17</v>
      </c>
      <c r="AE89" s="20" t="str">
        <v/>
      </c>
      <c r="AF89" s="20" t="str">
        <v/>
      </c>
      <c r="AG89" s="20" t="str">
        <v/>
      </c>
      <c r="AH89" s="20" t="str">
        <v/>
      </c>
      <c r="AI89" s="20" t="str">
        <v/>
      </c>
      <c r="AJ89" s="20" t="str">
        <v/>
      </c>
      <c r="AK89" s="20" t="str">
        <v/>
      </c>
      <c r="AL89" s="20" t="str">
        <v/>
      </c>
      <c r="AM89" s="20" t="str">
        <v/>
      </c>
      <c r="AN89" s="20" t="str">
        <v/>
      </c>
      <c r="AO89" s="20" t="str">
        <v/>
      </c>
    </row>
    <row r="90" spans="1:41" x14ac:dyDescent="0.25">
      <c r="A90" s="18"/>
      <c r="B90" s="4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t="str">
        <f>IFERROR(VLOOKUP(A90,Tabela2[],2,0),"")</f>
        <v/>
      </c>
      <c r="Q90" s="11" t="s">
        <v>270</v>
      </c>
      <c r="R90" s="33" t="str">
        <f t="shared" si="1"/>
        <v/>
      </c>
      <c r="S90" s="33">
        <f>IF(R90="",VLOOKUP(Q90,Tabela1[],$V$4,0),R90)</f>
        <v>0</v>
      </c>
      <c r="AE90" s="20" t="str">
        <v/>
      </c>
      <c r="AF90" s="20" t="str">
        <v/>
      </c>
      <c r="AG90" s="20" t="str">
        <v/>
      </c>
      <c r="AH90" s="20" t="str">
        <v/>
      </c>
      <c r="AI90" s="20" t="str">
        <v/>
      </c>
      <c r="AJ90" s="20" t="str">
        <v/>
      </c>
      <c r="AK90" s="20" t="str">
        <v/>
      </c>
      <c r="AL90" s="20" t="str">
        <v/>
      </c>
      <c r="AM90" s="20" t="str">
        <v/>
      </c>
      <c r="AN90" s="20" t="str">
        <v/>
      </c>
      <c r="AO90" s="20" t="str">
        <v/>
      </c>
    </row>
    <row r="91" spans="1:41" x14ac:dyDescent="0.25">
      <c r="A91" s="18"/>
      <c r="B91" s="4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t="str">
        <f>IFERROR(VLOOKUP(A91,Tabela2[],2,0),"")</f>
        <v/>
      </c>
      <c r="Q91" s="11" t="s">
        <v>271</v>
      </c>
      <c r="R91" s="33" t="str">
        <f t="shared" si="1"/>
        <v/>
      </c>
      <c r="S91" s="33">
        <f>IF(R91="",VLOOKUP(Q91,Tabela1[],$V$4,0),R91)</f>
        <v>0</v>
      </c>
      <c r="AE91" s="20" t="str">
        <v/>
      </c>
      <c r="AF91" s="20" t="str">
        <v/>
      </c>
      <c r="AG91" s="20" t="str">
        <v/>
      </c>
      <c r="AH91" s="20" t="str">
        <v/>
      </c>
      <c r="AI91" s="20" t="str">
        <v/>
      </c>
      <c r="AJ91" s="20" t="str">
        <v/>
      </c>
      <c r="AK91" s="20" t="str">
        <v/>
      </c>
      <c r="AL91" s="20" t="str">
        <v/>
      </c>
      <c r="AM91" s="20" t="str">
        <v/>
      </c>
      <c r="AN91" s="20" t="str">
        <v/>
      </c>
      <c r="AO91" s="20" t="str">
        <v/>
      </c>
    </row>
    <row r="92" spans="1:41" x14ac:dyDescent="0.25">
      <c r="A92" s="18"/>
      <c r="B92" s="4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t="str">
        <f>IFERROR(VLOOKUP(A92,Tabela2[],2,0),"")</f>
        <v/>
      </c>
      <c r="Q92" s="11" t="s">
        <v>272</v>
      </c>
      <c r="R92" s="33" t="str">
        <f t="shared" si="1"/>
        <v/>
      </c>
      <c r="S92" s="33">
        <f>IF(R92="",VLOOKUP(Q92,Tabela1[],$V$4,0),R92)</f>
        <v>0</v>
      </c>
      <c r="AE92" s="20" t="str">
        <v/>
      </c>
      <c r="AF92" s="20" t="str">
        <v/>
      </c>
      <c r="AG92" s="20" t="str">
        <v/>
      </c>
      <c r="AH92" s="20" t="str">
        <v/>
      </c>
      <c r="AI92" s="20" t="str">
        <v/>
      </c>
      <c r="AJ92" s="20" t="str">
        <v/>
      </c>
      <c r="AK92" s="20" t="str">
        <v/>
      </c>
      <c r="AL92" s="20" t="str">
        <v/>
      </c>
      <c r="AM92" s="20" t="str">
        <v/>
      </c>
      <c r="AN92" s="20" t="str">
        <v/>
      </c>
      <c r="AO92" s="20" t="str">
        <v/>
      </c>
    </row>
    <row r="93" spans="1:41" x14ac:dyDescent="0.25">
      <c r="A93" s="18"/>
      <c r="B93" s="4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t="str">
        <f>IFERROR(VLOOKUP(A93,Tabela2[],2,0),"")</f>
        <v/>
      </c>
      <c r="Q93" s="11" t="s">
        <v>126</v>
      </c>
      <c r="R93" s="33" t="str">
        <f t="shared" si="1"/>
        <v/>
      </c>
      <c r="S93" s="33">
        <f>IF(R93="",VLOOKUP(Q93,Tabela1[],$V$4,0),R93)</f>
        <v>3</v>
      </c>
      <c r="AE93" s="20" t="str">
        <v/>
      </c>
      <c r="AF93" s="20" t="str">
        <v/>
      </c>
      <c r="AG93" s="20" t="str">
        <v/>
      </c>
      <c r="AH93" s="20" t="str">
        <v/>
      </c>
      <c r="AI93" s="20" t="str">
        <v/>
      </c>
      <c r="AJ93" s="20" t="str">
        <v/>
      </c>
      <c r="AK93" s="20" t="str">
        <v/>
      </c>
      <c r="AL93" s="20" t="str">
        <v/>
      </c>
      <c r="AM93" s="20" t="str">
        <v/>
      </c>
      <c r="AN93" s="20" t="str">
        <v/>
      </c>
      <c r="AO93" s="20" t="str">
        <v/>
      </c>
    </row>
    <row r="94" spans="1:41" x14ac:dyDescent="0.25">
      <c r="A94" s="18"/>
      <c r="B94" s="4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t="str">
        <f>IFERROR(VLOOKUP(A94,Tabela2[],2,0),"")</f>
        <v/>
      </c>
      <c r="Q94" s="11" t="s">
        <v>273</v>
      </c>
      <c r="R94" s="33" t="str">
        <f t="shared" si="1"/>
        <v/>
      </c>
      <c r="S94" s="33">
        <f>IF(R94="",VLOOKUP(Q94,Tabela1[],$V$4,0),R94)</f>
        <v>0</v>
      </c>
      <c r="AE94" s="20" t="str">
        <v/>
      </c>
      <c r="AF94" s="20" t="str">
        <v/>
      </c>
      <c r="AG94" s="20" t="str">
        <v/>
      </c>
      <c r="AH94" s="20" t="str">
        <v/>
      </c>
      <c r="AI94" s="20" t="str">
        <v/>
      </c>
      <c r="AJ94" s="20" t="str">
        <v/>
      </c>
      <c r="AK94" s="20" t="str">
        <v/>
      </c>
      <c r="AL94" s="20" t="str">
        <v/>
      </c>
      <c r="AM94" s="20" t="str">
        <v/>
      </c>
      <c r="AN94" s="20" t="str">
        <v/>
      </c>
      <c r="AO94" s="20" t="str">
        <v/>
      </c>
    </row>
    <row r="95" spans="1:41" x14ac:dyDescent="0.25">
      <c r="A95" s="18"/>
      <c r="B95" s="41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t="str">
        <f>IFERROR(VLOOKUP(A95,Tabela2[],2,0),"")</f>
        <v/>
      </c>
      <c r="Q95" s="11" t="s">
        <v>274</v>
      </c>
      <c r="R95" s="33" t="str">
        <f t="shared" si="1"/>
        <v/>
      </c>
      <c r="S95" s="33">
        <f>IF(R95="",VLOOKUP(Q95,Tabela1[],$V$4,0),R95)</f>
        <v>0</v>
      </c>
      <c r="AE95" s="20" t="str">
        <v/>
      </c>
      <c r="AF95" s="20" t="str">
        <v/>
      </c>
      <c r="AG95" s="20" t="str">
        <v/>
      </c>
      <c r="AH95" s="20" t="str">
        <v/>
      </c>
      <c r="AI95" s="20" t="str">
        <v/>
      </c>
      <c r="AJ95" s="20" t="str">
        <v/>
      </c>
      <c r="AK95" s="20" t="str">
        <v/>
      </c>
      <c r="AL95" s="20" t="str">
        <v/>
      </c>
      <c r="AM95" s="20" t="str">
        <v/>
      </c>
      <c r="AN95" s="20" t="str">
        <v/>
      </c>
      <c r="AO95" s="20" t="str">
        <v/>
      </c>
    </row>
    <row r="96" spans="1:41" x14ac:dyDescent="0.25">
      <c r="A96" s="18"/>
      <c r="B96" s="41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t="str">
        <f>IFERROR(VLOOKUP(A96,Tabela2[],2,0),"")</f>
        <v/>
      </c>
      <c r="Q96" s="11" t="s">
        <v>275</v>
      </c>
      <c r="R96" s="33" t="str">
        <f t="shared" si="1"/>
        <v/>
      </c>
      <c r="S96" s="33">
        <f>IF(R96="",VLOOKUP(Q96,Tabela1[],$V$4,0),R96)</f>
        <v>0</v>
      </c>
      <c r="AE96" s="20" t="str">
        <v/>
      </c>
      <c r="AF96" s="20" t="str">
        <v/>
      </c>
      <c r="AG96" s="20" t="str">
        <v/>
      </c>
      <c r="AH96" s="20" t="str">
        <v/>
      </c>
      <c r="AI96" s="20" t="str">
        <v/>
      </c>
      <c r="AJ96" s="20" t="str">
        <v/>
      </c>
      <c r="AK96" s="20" t="str">
        <v/>
      </c>
      <c r="AL96" s="20" t="str">
        <v/>
      </c>
      <c r="AM96" s="20" t="str">
        <v/>
      </c>
      <c r="AN96" s="20" t="str">
        <v/>
      </c>
      <c r="AO96" s="20" t="str">
        <v/>
      </c>
    </row>
    <row r="97" spans="1:41" x14ac:dyDescent="0.25">
      <c r="A97" s="18"/>
      <c r="B97" s="41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t="str">
        <f>IFERROR(VLOOKUP(A97,Tabela2[],2,0),"")</f>
        <v/>
      </c>
      <c r="Q97" s="11" t="s">
        <v>276</v>
      </c>
      <c r="R97" s="33" t="str">
        <f t="shared" si="1"/>
        <v/>
      </c>
      <c r="S97" s="33">
        <f>IF(R97="",VLOOKUP(Q97,Tabela1[],$V$4,0),R97)</f>
        <v>1</v>
      </c>
      <c r="AE97" s="20" t="str">
        <v/>
      </c>
      <c r="AF97" s="20" t="str">
        <v/>
      </c>
      <c r="AG97" s="20" t="str">
        <v/>
      </c>
      <c r="AH97" s="20" t="str">
        <v/>
      </c>
      <c r="AI97" s="20" t="str">
        <v/>
      </c>
      <c r="AJ97" s="20" t="str">
        <v/>
      </c>
      <c r="AK97" s="20" t="str">
        <v/>
      </c>
      <c r="AL97" s="20" t="str">
        <v/>
      </c>
      <c r="AM97" s="20" t="str">
        <v/>
      </c>
      <c r="AN97" s="20" t="str">
        <v/>
      </c>
      <c r="AO97" s="20" t="str">
        <v/>
      </c>
    </row>
    <row r="98" spans="1:41" x14ac:dyDescent="0.25">
      <c r="A98" s="18"/>
      <c r="B98" s="41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t="str">
        <f>IFERROR(VLOOKUP(A98,Tabela2[],2,0),"")</f>
        <v/>
      </c>
      <c r="Q98" s="11" t="s">
        <v>277</v>
      </c>
      <c r="R98" s="33" t="str">
        <f t="shared" si="1"/>
        <v/>
      </c>
      <c r="S98" s="33">
        <f>IF(R98="",VLOOKUP(Q98,Tabela1[],$V$4,0),R98)</f>
        <v>0</v>
      </c>
      <c r="AE98" s="20" t="str">
        <v/>
      </c>
      <c r="AF98" s="20" t="str">
        <v/>
      </c>
      <c r="AG98" s="20" t="str">
        <v/>
      </c>
      <c r="AH98" s="20" t="str">
        <v/>
      </c>
      <c r="AI98" s="20" t="str">
        <v/>
      </c>
      <c r="AJ98" s="20" t="str">
        <v/>
      </c>
      <c r="AK98" s="20" t="str">
        <v/>
      </c>
      <c r="AL98" s="20" t="str">
        <v/>
      </c>
      <c r="AM98" s="20" t="str">
        <v/>
      </c>
      <c r="AN98" s="20" t="str">
        <v/>
      </c>
      <c r="AO98" s="20" t="str">
        <v/>
      </c>
    </row>
    <row r="99" spans="1:41" x14ac:dyDescent="0.25">
      <c r="A99" s="18"/>
      <c r="B99" s="41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t="str">
        <f>IFERROR(VLOOKUP(A99,Tabela2[],2,0),"")</f>
        <v/>
      </c>
      <c r="Q99" s="11" t="s">
        <v>278</v>
      </c>
      <c r="R99" s="33" t="str">
        <f t="shared" si="1"/>
        <v/>
      </c>
      <c r="S99" s="33">
        <f>IF(R99="",VLOOKUP(Q99,Tabela1[],$V$4,0),R99)</f>
        <v>0</v>
      </c>
      <c r="AE99" s="20" t="str">
        <v/>
      </c>
      <c r="AF99" s="20" t="str">
        <v/>
      </c>
      <c r="AG99" s="20" t="str">
        <v/>
      </c>
      <c r="AH99" s="20" t="str">
        <v/>
      </c>
      <c r="AI99" s="20" t="str">
        <v/>
      </c>
      <c r="AJ99" s="20" t="str">
        <v/>
      </c>
      <c r="AK99" s="20" t="str">
        <v/>
      </c>
      <c r="AL99" s="20" t="str">
        <v/>
      </c>
      <c r="AM99" s="20" t="str">
        <v/>
      </c>
      <c r="AN99" s="20" t="str">
        <v/>
      </c>
      <c r="AO99" s="20" t="str">
        <v/>
      </c>
    </row>
    <row r="100" spans="1:41" x14ac:dyDescent="0.25">
      <c r="A100" s="18"/>
      <c r="B100" s="41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t="str">
        <f>IFERROR(VLOOKUP(A100,Tabela2[],2,0),"")</f>
        <v/>
      </c>
      <c r="Q100" s="11" t="s">
        <v>149</v>
      </c>
      <c r="R100" s="33" t="str">
        <f t="shared" si="1"/>
        <v/>
      </c>
      <c r="S100" s="33">
        <f>IF(R100="",VLOOKUP(Q100,Tabela1[],$V$4,0),R100)</f>
        <v>1</v>
      </c>
      <c r="AE100" s="20" t="str">
        <v/>
      </c>
      <c r="AF100" s="20" t="str">
        <v/>
      </c>
      <c r="AG100" s="20" t="str">
        <v/>
      </c>
      <c r="AH100" s="20" t="str">
        <v/>
      </c>
      <c r="AI100" s="20" t="str">
        <v/>
      </c>
      <c r="AJ100" s="20" t="str">
        <v/>
      </c>
      <c r="AK100" s="20" t="str">
        <v/>
      </c>
      <c r="AL100" s="20" t="str">
        <v/>
      </c>
      <c r="AM100" s="20" t="str">
        <v/>
      </c>
      <c r="AN100" s="20" t="str">
        <v/>
      </c>
      <c r="AO100" s="20" t="str">
        <v/>
      </c>
    </row>
    <row r="101" spans="1:41" x14ac:dyDescent="0.25">
      <c r="A101" s="18"/>
      <c r="B101" s="41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t="str">
        <f>IFERROR(VLOOKUP(A101,Tabela2[],2,0),"")</f>
        <v/>
      </c>
      <c r="Q101" s="11" t="s">
        <v>94</v>
      </c>
      <c r="R101" s="33" t="str">
        <f t="shared" si="1"/>
        <v/>
      </c>
      <c r="S101" s="33">
        <f>IF(R101="",VLOOKUP(Q101,Tabela1[],$V$4,0),R101)</f>
        <v>2</v>
      </c>
      <c r="AE101" s="20" t="str">
        <v/>
      </c>
      <c r="AF101" s="20" t="str">
        <v/>
      </c>
      <c r="AG101" s="20" t="str">
        <v/>
      </c>
      <c r="AH101" s="20" t="str">
        <v/>
      </c>
      <c r="AI101" s="20" t="str">
        <v/>
      </c>
      <c r="AJ101" s="20" t="str">
        <v/>
      </c>
      <c r="AK101" s="20" t="str">
        <v/>
      </c>
      <c r="AL101" s="20" t="str">
        <v/>
      </c>
      <c r="AM101" s="20" t="str">
        <v/>
      </c>
      <c r="AN101" s="20" t="str">
        <v/>
      </c>
      <c r="AO101" s="20" t="str">
        <v/>
      </c>
    </row>
    <row r="102" spans="1:41" x14ac:dyDescent="0.25">
      <c r="A102" s="18"/>
      <c r="B102" s="41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t="str">
        <f>IFERROR(VLOOKUP(A102,Tabela2[],2,0),"")</f>
        <v/>
      </c>
      <c r="Q102" s="11" t="s">
        <v>63</v>
      </c>
      <c r="R102" s="33" t="str">
        <f t="shared" si="1"/>
        <v/>
      </c>
      <c r="S102" s="33">
        <f>IF(R102="",VLOOKUP(Q102,Tabela1[],$V$4,0),R102)</f>
        <v>0</v>
      </c>
      <c r="AE102" s="20" t="str">
        <v/>
      </c>
      <c r="AF102" s="20" t="str">
        <v/>
      </c>
      <c r="AG102" s="20" t="str">
        <v/>
      </c>
      <c r="AH102" s="20" t="str">
        <v/>
      </c>
      <c r="AI102" s="20" t="str">
        <v/>
      </c>
      <c r="AJ102" s="20" t="str">
        <v/>
      </c>
      <c r="AK102" s="20" t="str">
        <v/>
      </c>
      <c r="AL102" s="20" t="str">
        <v/>
      </c>
      <c r="AM102" s="20" t="str">
        <v/>
      </c>
      <c r="AN102" s="20" t="str">
        <v/>
      </c>
      <c r="AO102" s="20" t="str">
        <v/>
      </c>
    </row>
    <row r="103" spans="1:41" x14ac:dyDescent="0.25">
      <c r="A103" s="18"/>
      <c r="B103" s="41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t="str">
        <f>IFERROR(VLOOKUP(A103,Tabela2[],2,0),"")</f>
        <v/>
      </c>
      <c r="Q103" s="11" t="s">
        <v>280</v>
      </c>
      <c r="R103" s="33" t="str">
        <f t="shared" si="1"/>
        <v/>
      </c>
      <c r="S103" s="33">
        <f>IF(R103="",VLOOKUP(Q103,Tabela1[],$V$4,0),R103)</f>
        <v>8</v>
      </c>
      <c r="AE103" s="20" t="str">
        <v/>
      </c>
      <c r="AF103" s="20" t="str">
        <v/>
      </c>
      <c r="AG103" s="20" t="str">
        <v/>
      </c>
      <c r="AH103" s="20" t="str">
        <v/>
      </c>
      <c r="AI103" s="20" t="str">
        <v/>
      </c>
      <c r="AJ103" s="20" t="str">
        <v/>
      </c>
      <c r="AK103" s="20" t="str">
        <v/>
      </c>
      <c r="AL103" s="20" t="str">
        <v/>
      </c>
      <c r="AM103" s="20" t="str">
        <v/>
      </c>
      <c r="AN103" s="20" t="str">
        <v/>
      </c>
      <c r="AO103" s="20" t="str">
        <v/>
      </c>
    </row>
    <row r="104" spans="1:41" x14ac:dyDescent="0.25">
      <c r="A104" s="18"/>
      <c r="B104" s="41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t="str">
        <f>IFERROR(VLOOKUP(A104,Tabela2[],2,0),"")</f>
        <v/>
      </c>
      <c r="Q104" s="11" t="s">
        <v>281</v>
      </c>
      <c r="R104" s="33" t="str">
        <f t="shared" si="1"/>
        <v/>
      </c>
      <c r="S104" s="33">
        <f>IF(R104="",VLOOKUP(Q104,Tabela1[],$V$4,0),R104)</f>
        <v>4</v>
      </c>
      <c r="AE104" s="20" t="str">
        <v/>
      </c>
      <c r="AF104" s="20" t="str">
        <v/>
      </c>
      <c r="AG104" s="20" t="str">
        <v/>
      </c>
      <c r="AH104" s="20" t="str">
        <v/>
      </c>
      <c r="AI104" s="20" t="str">
        <v/>
      </c>
      <c r="AJ104" s="20" t="str">
        <v/>
      </c>
      <c r="AK104" s="20" t="str">
        <v/>
      </c>
      <c r="AL104" s="20" t="str">
        <v/>
      </c>
      <c r="AM104" s="20" t="str">
        <v/>
      </c>
      <c r="AN104" s="20" t="str">
        <v/>
      </c>
      <c r="AO104" s="20" t="str">
        <v/>
      </c>
    </row>
    <row r="105" spans="1:41" x14ac:dyDescent="0.25">
      <c r="A105" s="18"/>
      <c r="B105" s="41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t="str">
        <f>IFERROR(VLOOKUP(A105,Tabela2[],2,0),"")</f>
        <v/>
      </c>
      <c r="Q105" s="11" t="s">
        <v>282</v>
      </c>
      <c r="R105" s="33" t="str">
        <f t="shared" si="1"/>
        <v/>
      </c>
      <c r="S105" s="33">
        <f>IF(R105="",VLOOKUP(Q105,Tabela1[],$V$4,0),R105)</f>
        <v>0</v>
      </c>
      <c r="AE105" s="20" t="str">
        <v/>
      </c>
      <c r="AF105" s="20" t="str">
        <v/>
      </c>
      <c r="AG105" s="20" t="str">
        <v/>
      </c>
      <c r="AH105" s="20" t="str">
        <v/>
      </c>
      <c r="AI105" s="20" t="str">
        <v/>
      </c>
      <c r="AJ105" s="20" t="str">
        <v/>
      </c>
      <c r="AK105" s="20" t="str">
        <v/>
      </c>
      <c r="AL105" s="20" t="str">
        <v/>
      </c>
      <c r="AM105" s="20" t="str">
        <v/>
      </c>
      <c r="AN105" s="20" t="str">
        <v/>
      </c>
      <c r="AO105" s="20" t="str">
        <v/>
      </c>
    </row>
    <row r="106" spans="1:41" x14ac:dyDescent="0.25">
      <c r="A106" s="18"/>
      <c r="B106" s="41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t="str">
        <f>IFERROR(VLOOKUP(A106,Tabela2[],2,0),"")</f>
        <v/>
      </c>
      <c r="Q106" s="11" t="s">
        <v>283</v>
      </c>
      <c r="R106" s="33" t="str">
        <f t="shared" si="1"/>
        <v/>
      </c>
      <c r="S106" s="33">
        <f>IF(R106="",VLOOKUP(Q106,Tabela1[],$V$4,0),R106)</f>
        <v>0</v>
      </c>
      <c r="AE106" s="20" t="str">
        <v/>
      </c>
      <c r="AF106" s="20" t="str">
        <v/>
      </c>
      <c r="AG106" s="20" t="str">
        <v/>
      </c>
      <c r="AH106" s="20" t="str">
        <v/>
      </c>
      <c r="AI106" s="20" t="str">
        <v/>
      </c>
      <c r="AJ106" s="20" t="str">
        <v/>
      </c>
      <c r="AK106" s="20" t="str">
        <v/>
      </c>
      <c r="AL106" s="20" t="str">
        <v/>
      </c>
      <c r="AM106" s="20" t="str">
        <v/>
      </c>
      <c r="AN106" s="20" t="str">
        <v/>
      </c>
      <c r="AO106" s="20" t="str">
        <v/>
      </c>
    </row>
    <row r="107" spans="1:41" x14ac:dyDescent="0.25">
      <c r="A107" s="18"/>
      <c r="B107" s="41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t="str">
        <f>IFERROR(VLOOKUP(A107,Tabela2[],2,0),"")</f>
        <v/>
      </c>
      <c r="Q107" s="11" t="s">
        <v>284</v>
      </c>
      <c r="R107" s="33" t="str">
        <f t="shared" si="1"/>
        <v/>
      </c>
      <c r="S107" s="33">
        <f>IF(R107="",VLOOKUP(Q107,Tabela1[],$V$4,0),R107)</f>
        <v>0</v>
      </c>
      <c r="AE107" s="20" t="str">
        <v/>
      </c>
      <c r="AF107" s="20" t="str">
        <v/>
      </c>
      <c r="AG107" s="20" t="str">
        <v/>
      </c>
      <c r="AH107" s="20" t="str">
        <v/>
      </c>
      <c r="AI107" s="20" t="str">
        <v/>
      </c>
      <c r="AJ107" s="20" t="str">
        <v/>
      </c>
      <c r="AK107" s="20" t="str">
        <v/>
      </c>
      <c r="AL107" s="20" t="str">
        <v/>
      </c>
      <c r="AM107" s="20" t="str">
        <v/>
      </c>
      <c r="AN107" s="20" t="str">
        <v/>
      </c>
      <c r="AO107" s="20" t="str">
        <v/>
      </c>
    </row>
    <row r="108" spans="1:41" x14ac:dyDescent="0.25">
      <c r="A108" s="18"/>
      <c r="B108" s="41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t="str">
        <f>IFERROR(VLOOKUP(A108,Tabela2[],2,0),"")</f>
        <v/>
      </c>
      <c r="Q108" s="11" t="s">
        <v>285</v>
      </c>
      <c r="R108" s="33" t="str">
        <f t="shared" si="1"/>
        <v/>
      </c>
      <c r="S108" s="33">
        <f>IF(R108="",VLOOKUP(Q108,Tabela1[],$V$4,0),R108)</f>
        <v>0</v>
      </c>
      <c r="AE108" s="20" t="str">
        <v/>
      </c>
      <c r="AF108" s="20" t="str">
        <v/>
      </c>
      <c r="AG108" s="20" t="str">
        <v/>
      </c>
      <c r="AH108" s="20" t="str">
        <v/>
      </c>
      <c r="AI108" s="20" t="str">
        <v/>
      </c>
      <c r="AJ108" s="20" t="str">
        <v/>
      </c>
      <c r="AK108" s="20" t="str">
        <v/>
      </c>
      <c r="AL108" s="20" t="str">
        <v/>
      </c>
      <c r="AM108" s="20" t="str">
        <v/>
      </c>
      <c r="AN108" s="20" t="str">
        <v/>
      </c>
      <c r="AO108" s="20" t="str">
        <v/>
      </c>
    </row>
    <row r="109" spans="1:41" x14ac:dyDescent="0.25">
      <c r="A109" s="18"/>
      <c r="B109" s="41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t="str">
        <f>IFERROR(VLOOKUP(A109,Tabela2[],2,0),"")</f>
        <v/>
      </c>
      <c r="Q109" s="11" t="s">
        <v>286</v>
      </c>
      <c r="R109" s="33" t="str">
        <f t="shared" si="1"/>
        <v/>
      </c>
      <c r="S109" s="33">
        <f>IF(R109="",VLOOKUP(Q109,Tabela1[],$V$4,0),R109)</f>
        <v>0</v>
      </c>
      <c r="AE109" s="20" t="str">
        <v/>
      </c>
      <c r="AF109" s="20" t="str">
        <v/>
      </c>
      <c r="AG109" s="20" t="str">
        <v/>
      </c>
      <c r="AH109" s="20" t="str">
        <v/>
      </c>
      <c r="AI109" s="20" t="str">
        <v/>
      </c>
      <c r="AJ109" s="20" t="str">
        <v/>
      </c>
      <c r="AK109" s="20" t="str">
        <v/>
      </c>
      <c r="AL109" s="20" t="str">
        <v/>
      </c>
      <c r="AM109" s="20" t="str">
        <v/>
      </c>
      <c r="AN109" s="20" t="str">
        <v/>
      </c>
      <c r="AO109" s="20" t="str">
        <v/>
      </c>
    </row>
    <row r="110" spans="1:41" x14ac:dyDescent="0.25">
      <c r="A110" s="18"/>
      <c r="B110" s="41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t="str">
        <f>IFERROR(VLOOKUP(A110,Tabela2[],2,0),"")</f>
        <v/>
      </c>
      <c r="Q110" s="11" t="s">
        <v>287</v>
      </c>
      <c r="R110" s="33" t="str">
        <f t="shared" si="1"/>
        <v/>
      </c>
      <c r="S110" s="33">
        <f>IF(R110="",VLOOKUP(Q110,Tabela1[],$V$4,0),R110)</f>
        <v>0</v>
      </c>
      <c r="AE110" s="20" t="str">
        <v/>
      </c>
      <c r="AF110" s="20" t="str">
        <v/>
      </c>
      <c r="AG110" s="20" t="str">
        <v/>
      </c>
      <c r="AH110" s="20" t="str">
        <v/>
      </c>
      <c r="AI110" s="20" t="str">
        <v/>
      </c>
      <c r="AJ110" s="20" t="str">
        <v/>
      </c>
      <c r="AK110" s="20" t="str">
        <v/>
      </c>
      <c r="AL110" s="20" t="str">
        <v/>
      </c>
      <c r="AM110" s="20" t="str">
        <v/>
      </c>
      <c r="AN110" s="20" t="str">
        <v/>
      </c>
      <c r="AO110" s="20" t="str">
        <v/>
      </c>
    </row>
    <row r="111" spans="1:41" x14ac:dyDescent="0.25">
      <c r="A111" s="18"/>
      <c r="B111" s="41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t="str">
        <f>IFERROR(VLOOKUP(A111,Tabela2[],2,0),"")</f>
        <v/>
      </c>
      <c r="Q111" s="11" t="s">
        <v>288</v>
      </c>
      <c r="R111" s="33" t="str">
        <f t="shared" si="1"/>
        <v/>
      </c>
      <c r="S111" s="33">
        <f>IF(R111="",VLOOKUP(Q111,Tabela1[],$V$4,0),R111)</f>
        <v>0</v>
      </c>
      <c r="AE111" s="20" t="str">
        <v/>
      </c>
      <c r="AF111" s="20" t="str">
        <v/>
      </c>
      <c r="AG111" s="20" t="str">
        <v/>
      </c>
      <c r="AH111" s="20" t="str">
        <v/>
      </c>
      <c r="AI111" s="20" t="str">
        <v/>
      </c>
      <c r="AJ111" s="20" t="str">
        <v/>
      </c>
      <c r="AK111" s="20" t="str">
        <v/>
      </c>
      <c r="AL111" s="20" t="str">
        <v/>
      </c>
      <c r="AM111" s="20" t="str">
        <v/>
      </c>
      <c r="AN111" s="20" t="str">
        <v/>
      </c>
      <c r="AO111" s="20" t="str">
        <v/>
      </c>
    </row>
    <row r="112" spans="1:41" x14ac:dyDescent="0.25">
      <c r="A112" s="18"/>
      <c r="B112" s="41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t="str">
        <f>IFERROR(VLOOKUP(A112,Tabela2[],2,0),"")</f>
        <v/>
      </c>
      <c r="Q112" s="11" t="s">
        <v>289</v>
      </c>
      <c r="R112" s="33" t="str">
        <f t="shared" si="1"/>
        <v/>
      </c>
      <c r="S112" s="33">
        <f>IF(R112="",VLOOKUP(Q112,Tabela1[],$V$4,0),R112)</f>
        <v>0</v>
      </c>
      <c r="AE112" s="20" t="str">
        <v/>
      </c>
      <c r="AF112" s="20" t="str">
        <v/>
      </c>
      <c r="AG112" s="20" t="str">
        <v/>
      </c>
      <c r="AH112" s="20" t="str">
        <v/>
      </c>
      <c r="AI112" s="20" t="str">
        <v/>
      </c>
      <c r="AJ112" s="20" t="str">
        <v/>
      </c>
      <c r="AK112" s="20" t="str">
        <v/>
      </c>
      <c r="AL112" s="20" t="str">
        <v/>
      </c>
      <c r="AM112" s="20" t="str">
        <v/>
      </c>
      <c r="AN112" s="20" t="str">
        <v/>
      </c>
      <c r="AO112" s="20" t="str">
        <v/>
      </c>
    </row>
    <row r="113" spans="1:41" x14ac:dyDescent="0.25">
      <c r="A113" s="18"/>
      <c r="B113" s="41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t="str">
        <f>IFERROR(VLOOKUP(A113,Tabela2[],2,0),"")</f>
        <v/>
      </c>
      <c r="Q113" s="11" t="s">
        <v>290</v>
      </c>
      <c r="R113" s="33" t="str">
        <f t="shared" si="1"/>
        <v/>
      </c>
      <c r="S113" s="33">
        <f>IF(R113="",VLOOKUP(Q113,Tabela1[],$V$4,0),R113)</f>
        <v>0</v>
      </c>
      <c r="AE113" s="20" t="str">
        <v/>
      </c>
      <c r="AF113" s="20" t="str">
        <v/>
      </c>
      <c r="AG113" s="20" t="str">
        <v/>
      </c>
      <c r="AH113" s="20" t="str">
        <v/>
      </c>
      <c r="AI113" s="20" t="str">
        <v/>
      </c>
      <c r="AJ113" s="20" t="str">
        <v/>
      </c>
      <c r="AK113" s="20" t="str">
        <v/>
      </c>
      <c r="AL113" s="20" t="str">
        <v/>
      </c>
      <c r="AM113" s="20" t="str">
        <v/>
      </c>
      <c r="AN113" s="20" t="str">
        <v/>
      </c>
      <c r="AO113" s="20" t="str">
        <v/>
      </c>
    </row>
    <row r="114" spans="1:41" x14ac:dyDescent="0.25">
      <c r="A114" s="18"/>
      <c r="B114" s="41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t="str">
        <f>IFERROR(VLOOKUP(A114,Tabela2[],2,0),"")</f>
        <v/>
      </c>
      <c r="Q114" s="11" t="s">
        <v>291</v>
      </c>
      <c r="R114" s="33" t="str">
        <f t="shared" si="1"/>
        <v/>
      </c>
      <c r="S114" s="33">
        <f>IF(R114="",VLOOKUP(Q114,Tabela1[],$V$4,0),R114)</f>
        <v>0</v>
      </c>
      <c r="AE114" s="20" t="str">
        <v/>
      </c>
      <c r="AF114" s="20" t="str">
        <v/>
      </c>
      <c r="AG114" s="20" t="str">
        <v/>
      </c>
      <c r="AH114" s="20" t="str">
        <v/>
      </c>
      <c r="AI114" s="20" t="str">
        <v/>
      </c>
      <c r="AJ114" s="20" t="str">
        <v/>
      </c>
      <c r="AK114" s="20" t="str">
        <v/>
      </c>
      <c r="AL114" s="20" t="str">
        <v/>
      </c>
      <c r="AM114" s="20" t="str">
        <v/>
      </c>
      <c r="AN114" s="20" t="str">
        <v/>
      </c>
      <c r="AO114" s="20" t="str">
        <v/>
      </c>
    </row>
    <row r="115" spans="1:41" x14ac:dyDescent="0.25">
      <c r="A115" s="18"/>
      <c r="B115" s="41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t="str">
        <f>IFERROR(VLOOKUP(A115,Tabela2[],2,0),"")</f>
        <v/>
      </c>
      <c r="Q115" s="11" t="s">
        <v>292</v>
      </c>
      <c r="R115" s="33" t="str">
        <f t="shared" si="1"/>
        <v/>
      </c>
      <c r="S115" s="33">
        <f>IF(R115="",VLOOKUP(Q115,Tabela1[],$V$4,0),R115)</f>
        <v>0</v>
      </c>
      <c r="AE115" s="20" t="str">
        <v/>
      </c>
      <c r="AF115" s="20" t="str">
        <v/>
      </c>
      <c r="AG115" s="20" t="str">
        <v/>
      </c>
      <c r="AH115" s="20" t="str">
        <v/>
      </c>
      <c r="AI115" s="20" t="str">
        <v/>
      </c>
      <c r="AJ115" s="20" t="str">
        <v/>
      </c>
      <c r="AK115" s="20" t="str">
        <v/>
      </c>
      <c r="AL115" s="20" t="str">
        <v/>
      </c>
      <c r="AM115" s="20" t="str">
        <v/>
      </c>
      <c r="AN115" s="20" t="str">
        <v/>
      </c>
      <c r="AO115" s="20" t="str">
        <v/>
      </c>
    </row>
    <row r="116" spans="1:41" x14ac:dyDescent="0.25">
      <c r="A116" s="18"/>
      <c r="B116" s="41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t="str">
        <f>IFERROR(VLOOKUP(A116,Tabela2[],2,0),"")</f>
        <v/>
      </c>
      <c r="Q116" s="11" t="s">
        <v>293</v>
      </c>
      <c r="R116" s="33" t="str">
        <f t="shared" si="1"/>
        <v/>
      </c>
      <c r="S116" s="33">
        <f>IF(R116="",VLOOKUP(Q116,Tabela1[],$V$4,0),R116)</f>
        <v>0</v>
      </c>
      <c r="AE116" s="20" t="str">
        <v/>
      </c>
      <c r="AF116" s="20" t="str">
        <v/>
      </c>
      <c r="AG116" s="20" t="str">
        <v/>
      </c>
      <c r="AH116" s="20" t="str">
        <v/>
      </c>
      <c r="AI116" s="20" t="str">
        <v/>
      </c>
      <c r="AJ116" s="20" t="str">
        <v/>
      </c>
      <c r="AK116" s="20" t="str">
        <v/>
      </c>
      <c r="AL116" s="20" t="str">
        <v/>
      </c>
      <c r="AM116" s="20" t="str">
        <v/>
      </c>
      <c r="AN116" s="20" t="str">
        <v/>
      </c>
      <c r="AO116" s="20" t="str">
        <v/>
      </c>
    </row>
    <row r="117" spans="1:41" x14ac:dyDescent="0.25">
      <c r="A117" s="18"/>
      <c r="B117" s="41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t="str">
        <f>IFERROR(VLOOKUP(A117,Tabela2[],2,0),"")</f>
        <v/>
      </c>
      <c r="Q117" s="11" t="s">
        <v>294</v>
      </c>
      <c r="R117" s="33" t="str">
        <f t="shared" si="1"/>
        <v/>
      </c>
      <c r="S117" s="33">
        <f>IF(R117="",VLOOKUP(Q117,Tabela1[],$V$4,0),R117)</f>
        <v>0</v>
      </c>
      <c r="AE117" s="20" t="str">
        <v/>
      </c>
      <c r="AF117" s="20" t="str">
        <v/>
      </c>
      <c r="AG117" s="20" t="str">
        <v/>
      </c>
      <c r="AH117" s="20" t="str">
        <v/>
      </c>
      <c r="AI117" s="20" t="str">
        <v/>
      </c>
      <c r="AJ117" s="20" t="str">
        <v/>
      </c>
      <c r="AK117" s="20" t="str">
        <v/>
      </c>
      <c r="AL117" s="20" t="str">
        <v/>
      </c>
      <c r="AM117" s="20" t="str">
        <v/>
      </c>
      <c r="AN117" s="20" t="str">
        <v/>
      </c>
      <c r="AO117" s="20" t="str">
        <v/>
      </c>
    </row>
    <row r="118" spans="1:41" x14ac:dyDescent="0.25">
      <c r="A118" s="18"/>
      <c r="B118" s="41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t="str">
        <f>IFERROR(VLOOKUP(A118,Tabela2[],2,0),"")</f>
        <v/>
      </c>
      <c r="Q118" s="11" t="s">
        <v>295</v>
      </c>
      <c r="R118" s="33" t="str">
        <f t="shared" si="1"/>
        <v/>
      </c>
      <c r="S118" s="33">
        <f>IF(R118="",VLOOKUP(Q118,Tabela1[],$V$4,0),R118)</f>
        <v>0</v>
      </c>
      <c r="AE118" s="20" t="str">
        <v/>
      </c>
      <c r="AF118" s="20" t="str">
        <v/>
      </c>
      <c r="AG118" s="20" t="str">
        <v/>
      </c>
      <c r="AH118" s="20" t="str">
        <v/>
      </c>
      <c r="AI118" s="20" t="str">
        <v/>
      </c>
      <c r="AJ118" s="20" t="str">
        <v/>
      </c>
      <c r="AK118" s="20" t="str">
        <v/>
      </c>
      <c r="AL118" s="20" t="str">
        <v/>
      </c>
      <c r="AM118" s="20" t="str">
        <v/>
      </c>
      <c r="AN118" s="20" t="str">
        <v/>
      </c>
      <c r="AO118" s="20" t="str">
        <v/>
      </c>
    </row>
    <row r="119" spans="1:41" x14ac:dyDescent="0.25">
      <c r="A119" s="18"/>
      <c r="B119" s="41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t="str">
        <f>IFERROR(VLOOKUP(A119,Tabela2[],2,0),"")</f>
        <v/>
      </c>
      <c r="Q119" s="11" t="s">
        <v>296</v>
      </c>
      <c r="R119" s="33" t="str">
        <f t="shared" si="1"/>
        <v/>
      </c>
      <c r="S119" s="33">
        <f>IF(R119="",VLOOKUP(Q119,Tabela1[],$V$4,0),R119)</f>
        <v>0</v>
      </c>
      <c r="AE119" s="20" t="str">
        <v/>
      </c>
      <c r="AF119" s="20" t="str">
        <v/>
      </c>
      <c r="AG119" s="20" t="str">
        <v/>
      </c>
      <c r="AH119" s="20" t="str">
        <v/>
      </c>
      <c r="AI119" s="20" t="str">
        <v/>
      </c>
      <c r="AJ119" s="20" t="str">
        <v/>
      </c>
      <c r="AK119" s="20" t="str">
        <v/>
      </c>
      <c r="AL119" s="20" t="str">
        <v/>
      </c>
      <c r="AM119" s="20" t="str">
        <v/>
      </c>
      <c r="AN119" s="20" t="str">
        <v/>
      </c>
      <c r="AO119" s="20" t="str">
        <v/>
      </c>
    </row>
    <row r="120" spans="1:41" x14ac:dyDescent="0.25">
      <c r="A120" s="18"/>
      <c r="B120" s="41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t="str">
        <f>IFERROR(VLOOKUP(A120,Tabela2[],2,0),"")</f>
        <v/>
      </c>
      <c r="Q120" s="11" t="s">
        <v>297</v>
      </c>
      <c r="R120" s="33" t="str">
        <f t="shared" si="1"/>
        <v/>
      </c>
      <c r="S120" s="33">
        <f>IF(R120="",VLOOKUP(Q120,Tabela1[],$V$4,0),R120)</f>
        <v>0</v>
      </c>
      <c r="AE120" s="20" t="str">
        <v/>
      </c>
      <c r="AF120" s="20" t="str">
        <v/>
      </c>
      <c r="AG120" s="20" t="str">
        <v/>
      </c>
      <c r="AH120" s="20" t="str">
        <v/>
      </c>
      <c r="AI120" s="20" t="str">
        <v/>
      </c>
      <c r="AJ120" s="20" t="str">
        <v/>
      </c>
      <c r="AK120" s="20" t="str">
        <v/>
      </c>
      <c r="AL120" s="20" t="str">
        <v/>
      </c>
      <c r="AM120" s="20" t="str">
        <v/>
      </c>
      <c r="AN120" s="20" t="str">
        <v/>
      </c>
      <c r="AO120" s="20" t="str">
        <v/>
      </c>
    </row>
    <row r="121" spans="1:41" x14ac:dyDescent="0.25">
      <c r="A121" s="18"/>
      <c r="B121" s="41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t="str">
        <f>IFERROR(VLOOKUP(A121,Tabela2[],2,0),"")</f>
        <v/>
      </c>
      <c r="Q121" s="11" t="s">
        <v>298</v>
      </c>
      <c r="R121" s="33" t="str">
        <f t="shared" si="1"/>
        <v/>
      </c>
      <c r="S121" s="33">
        <f>IF(R121="",VLOOKUP(Q121,Tabela1[],$V$4,0),R121)</f>
        <v>1</v>
      </c>
      <c r="AE121" s="20" t="str">
        <v/>
      </c>
      <c r="AF121" s="20" t="str">
        <v/>
      </c>
      <c r="AG121" s="20" t="str">
        <v/>
      </c>
      <c r="AH121" s="20" t="str">
        <v/>
      </c>
      <c r="AI121" s="20" t="str">
        <v/>
      </c>
      <c r="AJ121" s="20" t="str">
        <v/>
      </c>
      <c r="AK121" s="20" t="str">
        <v/>
      </c>
      <c r="AL121" s="20" t="str">
        <v/>
      </c>
      <c r="AM121" s="20" t="str">
        <v/>
      </c>
      <c r="AN121" s="20" t="str">
        <v/>
      </c>
      <c r="AO121" s="20" t="str">
        <v/>
      </c>
    </row>
    <row r="122" spans="1:41" x14ac:dyDescent="0.25">
      <c r="A122" s="18"/>
      <c r="B122" s="41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t="str">
        <f>IFERROR(VLOOKUP(A122,Tabela2[],2,0),"")</f>
        <v/>
      </c>
      <c r="Q122" s="11" t="s">
        <v>299</v>
      </c>
      <c r="R122" s="33" t="str">
        <f t="shared" si="1"/>
        <v/>
      </c>
      <c r="S122" s="33">
        <f>IF(R122="",VLOOKUP(Q122,Tabela1[],$V$4,0),R122)</f>
        <v>0</v>
      </c>
      <c r="AE122" s="20" t="str">
        <v/>
      </c>
      <c r="AF122" s="20" t="str">
        <v/>
      </c>
      <c r="AG122" s="20" t="str">
        <v/>
      </c>
      <c r="AH122" s="20" t="str">
        <v/>
      </c>
      <c r="AI122" s="20" t="str">
        <v/>
      </c>
      <c r="AJ122" s="20" t="str">
        <v/>
      </c>
      <c r="AK122" s="20" t="str">
        <v/>
      </c>
      <c r="AL122" s="20" t="str">
        <v/>
      </c>
      <c r="AM122" s="20" t="str">
        <v/>
      </c>
      <c r="AN122" s="20" t="str">
        <v/>
      </c>
      <c r="AO122" s="20" t="str">
        <v/>
      </c>
    </row>
    <row r="123" spans="1:41" x14ac:dyDescent="0.25">
      <c r="A123" s="18"/>
      <c r="B123" s="41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t="str">
        <f>IFERROR(VLOOKUP(A123,Tabela2[],2,0),"")</f>
        <v/>
      </c>
      <c r="Q123" s="11" t="s">
        <v>300</v>
      </c>
      <c r="R123" s="33" t="str">
        <f t="shared" si="1"/>
        <v/>
      </c>
      <c r="S123" s="33">
        <f>IF(R123="",VLOOKUP(Q123,Tabela1[],$V$4,0),R123)</f>
        <v>0</v>
      </c>
      <c r="AE123" s="20" t="str">
        <v/>
      </c>
      <c r="AF123" s="20" t="str">
        <v/>
      </c>
      <c r="AG123" s="20" t="str">
        <v/>
      </c>
      <c r="AH123" s="20" t="str">
        <v/>
      </c>
      <c r="AI123" s="20" t="str">
        <v/>
      </c>
      <c r="AJ123" s="20" t="str">
        <v/>
      </c>
      <c r="AK123" s="20" t="str">
        <v/>
      </c>
      <c r="AL123" s="20" t="str">
        <v/>
      </c>
      <c r="AM123" s="20" t="str">
        <v/>
      </c>
      <c r="AN123" s="20" t="str">
        <v/>
      </c>
      <c r="AO123" s="20" t="str">
        <v/>
      </c>
    </row>
    <row r="124" spans="1:41" x14ac:dyDescent="0.25">
      <c r="A124" s="18"/>
      <c r="B124" s="41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t="str">
        <f>IFERROR(VLOOKUP(A124,Tabela2[],2,0),"")</f>
        <v/>
      </c>
      <c r="Q124" s="11" t="s">
        <v>301</v>
      </c>
      <c r="R124" s="33" t="str">
        <f t="shared" si="1"/>
        <v/>
      </c>
      <c r="S124" s="33">
        <f>IF(R124="",VLOOKUP(Q124,Tabela1[],$V$4,0),R124)</f>
        <v>1</v>
      </c>
      <c r="AE124" s="20" t="str">
        <v/>
      </c>
      <c r="AF124" s="20" t="str">
        <v/>
      </c>
      <c r="AG124" s="20" t="str">
        <v/>
      </c>
      <c r="AH124" s="20" t="str">
        <v/>
      </c>
      <c r="AI124" s="20" t="str">
        <v/>
      </c>
      <c r="AJ124" s="20" t="str">
        <v/>
      </c>
      <c r="AK124" s="20" t="str">
        <v/>
      </c>
      <c r="AL124" s="20" t="str">
        <v/>
      </c>
      <c r="AM124" s="20" t="str">
        <v/>
      </c>
      <c r="AN124" s="20" t="str">
        <v/>
      </c>
      <c r="AO124" s="20" t="str">
        <v/>
      </c>
    </row>
    <row r="125" spans="1:41" x14ac:dyDescent="0.25">
      <c r="A125" s="18"/>
      <c r="B125" s="41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t="str">
        <f>IFERROR(VLOOKUP(A125,Tabela2[],2,0),"")</f>
        <v/>
      </c>
      <c r="Q125" s="11" t="s">
        <v>302</v>
      </c>
      <c r="R125" s="33" t="str">
        <f t="shared" si="1"/>
        <v/>
      </c>
      <c r="S125" s="33">
        <f>IF(R125="",VLOOKUP(Q125,Tabela1[],$V$4,0),R125)</f>
        <v>0</v>
      </c>
      <c r="AE125" s="20" t="str">
        <v/>
      </c>
      <c r="AF125" s="20" t="str">
        <v/>
      </c>
      <c r="AG125" s="20" t="str">
        <v/>
      </c>
      <c r="AH125" s="20" t="str">
        <v/>
      </c>
      <c r="AI125" s="20" t="str">
        <v/>
      </c>
      <c r="AJ125" s="20" t="str">
        <v/>
      </c>
      <c r="AK125" s="20" t="str">
        <v/>
      </c>
      <c r="AL125" s="20" t="str">
        <v/>
      </c>
      <c r="AM125" s="20" t="str">
        <v/>
      </c>
      <c r="AN125" s="20" t="str">
        <v/>
      </c>
      <c r="AO125" s="20" t="str">
        <v/>
      </c>
    </row>
    <row r="126" spans="1:41" x14ac:dyDescent="0.25">
      <c r="A126" s="18"/>
      <c r="B126" s="41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t="str">
        <f>IFERROR(VLOOKUP(A126,Tabela2[],2,0),"")</f>
        <v/>
      </c>
      <c r="Q126" s="11" t="s">
        <v>303</v>
      </c>
      <c r="R126" s="33" t="str">
        <f t="shared" si="1"/>
        <v/>
      </c>
      <c r="S126" s="33">
        <f>IF(R126="",VLOOKUP(Q126,Tabela1[],$V$4,0),R126)</f>
        <v>0</v>
      </c>
      <c r="AE126" s="20" t="str">
        <v/>
      </c>
      <c r="AF126" s="20" t="str">
        <v/>
      </c>
      <c r="AG126" s="20" t="str">
        <v/>
      </c>
      <c r="AH126" s="20" t="str">
        <v/>
      </c>
      <c r="AI126" s="20" t="str">
        <v/>
      </c>
      <c r="AJ126" s="20" t="str">
        <v/>
      </c>
      <c r="AK126" s="20" t="str">
        <v/>
      </c>
      <c r="AL126" s="20" t="str">
        <v/>
      </c>
      <c r="AM126" s="20" t="str">
        <v/>
      </c>
      <c r="AN126" s="20" t="str">
        <v/>
      </c>
      <c r="AO126" s="20" t="str">
        <v/>
      </c>
    </row>
    <row r="127" spans="1:41" x14ac:dyDescent="0.25">
      <c r="A127" s="18"/>
      <c r="B127" s="41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t="str">
        <f>IFERROR(VLOOKUP(A127,Tabela2[],2,0),"")</f>
        <v/>
      </c>
      <c r="Q127" s="11" t="s">
        <v>304</v>
      </c>
      <c r="R127" s="33" t="str">
        <f t="shared" si="1"/>
        <v/>
      </c>
      <c r="S127" s="33">
        <f>IF(R127="",VLOOKUP(Q127,Tabela1[],$V$4,0),R127)</f>
        <v>0</v>
      </c>
      <c r="AE127" s="20" t="str">
        <v/>
      </c>
      <c r="AF127" s="20" t="str">
        <v/>
      </c>
      <c r="AG127" s="20" t="str">
        <v/>
      </c>
      <c r="AH127" s="20" t="str">
        <v/>
      </c>
      <c r="AI127" s="20" t="str">
        <v/>
      </c>
      <c r="AJ127" s="20" t="str">
        <v/>
      </c>
      <c r="AK127" s="20" t="str">
        <v/>
      </c>
      <c r="AL127" s="20" t="str">
        <v/>
      </c>
      <c r="AM127" s="20" t="str">
        <v/>
      </c>
      <c r="AN127" s="20" t="str">
        <v/>
      </c>
      <c r="AO127" s="20" t="str">
        <v/>
      </c>
    </row>
    <row r="128" spans="1:41" x14ac:dyDescent="0.25">
      <c r="A128" s="18"/>
      <c r="B128" s="41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t="str">
        <f>IFERROR(VLOOKUP(A128,Tabela2[],2,0),"")</f>
        <v/>
      </c>
      <c r="Q128" s="11" t="s">
        <v>305</v>
      </c>
      <c r="R128" s="33" t="str">
        <f t="shared" si="1"/>
        <v/>
      </c>
      <c r="S128" s="33">
        <f>IF(R128="",VLOOKUP(Q128,Tabela1[],$V$4,0),R128)</f>
        <v>0</v>
      </c>
      <c r="AE128" s="20" t="str">
        <v/>
      </c>
      <c r="AF128" s="20" t="str">
        <v/>
      </c>
      <c r="AG128" s="20" t="str">
        <v/>
      </c>
      <c r="AH128" s="20" t="str">
        <v/>
      </c>
      <c r="AI128" s="20" t="str">
        <v/>
      </c>
      <c r="AJ128" s="20" t="str">
        <v/>
      </c>
      <c r="AK128" s="20" t="str">
        <v/>
      </c>
      <c r="AL128" s="20" t="str">
        <v/>
      </c>
      <c r="AM128" s="20" t="str">
        <v/>
      </c>
      <c r="AN128" s="20" t="str">
        <v/>
      </c>
      <c r="AO128" s="20" t="str">
        <v/>
      </c>
    </row>
    <row r="129" spans="1:41" x14ac:dyDescent="0.25">
      <c r="A129" s="18"/>
      <c r="B129" s="41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t="str">
        <f>IFERROR(VLOOKUP(A129,Tabela2[],2,0),"")</f>
        <v/>
      </c>
      <c r="Q129" s="11" t="s">
        <v>306</v>
      </c>
      <c r="R129" s="33" t="str">
        <f t="shared" si="1"/>
        <v/>
      </c>
      <c r="S129" s="33">
        <f>IF(R129="",VLOOKUP(Q129,Tabela1[],$V$4,0),R129)</f>
        <v>32</v>
      </c>
      <c r="AE129" s="20" t="str">
        <v/>
      </c>
      <c r="AF129" s="20" t="str">
        <v/>
      </c>
      <c r="AG129" s="20" t="str">
        <v/>
      </c>
      <c r="AH129" s="20" t="str">
        <v/>
      </c>
      <c r="AI129" s="20" t="str">
        <v/>
      </c>
      <c r="AJ129" s="20" t="str">
        <v/>
      </c>
      <c r="AK129" s="20" t="str">
        <v/>
      </c>
      <c r="AL129" s="20" t="str">
        <v/>
      </c>
      <c r="AM129" s="20" t="str">
        <v/>
      </c>
      <c r="AN129" s="20" t="str">
        <v/>
      </c>
      <c r="AO129" s="20" t="str">
        <v/>
      </c>
    </row>
    <row r="130" spans="1:41" x14ac:dyDescent="0.25">
      <c r="A130" s="18"/>
      <c r="B130" s="41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t="str">
        <f>IFERROR(VLOOKUP(A130,Tabela2[],2,0),"")</f>
        <v/>
      </c>
      <c r="Q130" s="11" t="s">
        <v>307</v>
      </c>
      <c r="R130" s="33" t="str">
        <f t="shared" ref="R130:R193" si="2">IFERROR(VLOOKUP(Q130,$A$1:$L$300,$V$3,0),"")</f>
        <v/>
      </c>
      <c r="S130" s="33">
        <f>IF(R130="",VLOOKUP(Q130,Tabela1[],$V$4,0),R130)</f>
        <v>8</v>
      </c>
      <c r="AE130" s="20" t="str">
        <v/>
      </c>
      <c r="AF130" s="20" t="str">
        <v/>
      </c>
      <c r="AG130" s="20" t="str">
        <v/>
      </c>
      <c r="AH130" s="20" t="str">
        <v/>
      </c>
      <c r="AI130" s="20" t="str">
        <v/>
      </c>
      <c r="AJ130" s="20" t="str">
        <v/>
      </c>
      <c r="AK130" s="20" t="str">
        <v/>
      </c>
      <c r="AL130" s="20" t="str">
        <v/>
      </c>
      <c r="AM130" s="20" t="str">
        <v/>
      </c>
      <c r="AN130" s="20" t="str">
        <v/>
      </c>
      <c r="AO130" s="20" t="str">
        <v/>
      </c>
    </row>
    <row r="131" spans="1:41" x14ac:dyDescent="0.25">
      <c r="A131" s="18"/>
      <c r="B131" s="41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t="str">
        <f>IFERROR(VLOOKUP(A131,Tabela2[],2,0),"")</f>
        <v/>
      </c>
      <c r="Q131" s="11" t="s">
        <v>308</v>
      </c>
      <c r="R131" s="33" t="str">
        <f t="shared" si="2"/>
        <v/>
      </c>
      <c r="S131" s="33">
        <f>IF(R131="",VLOOKUP(Q131,Tabela1[],$V$4,0),R131)</f>
        <v>0</v>
      </c>
      <c r="AE131" s="20" t="str">
        <v/>
      </c>
      <c r="AF131" s="20" t="str">
        <v/>
      </c>
      <c r="AG131" s="20" t="str">
        <v/>
      </c>
      <c r="AH131" s="20" t="str">
        <v/>
      </c>
      <c r="AI131" s="20" t="str">
        <v/>
      </c>
      <c r="AJ131" s="20" t="str">
        <v/>
      </c>
      <c r="AK131" s="20" t="str">
        <v/>
      </c>
      <c r="AL131" s="20" t="str">
        <v/>
      </c>
      <c r="AM131" s="20" t="str">
        <v/>
      </c>
      <c r="AN131" s="20" t="str">
        <v/>
      </c>
      <c r="AO131" s="20" t="str">
        <v/>
      </c>
    </row>
    <row r="132" spans="1:41" x14ac:dyDescent="0.25">
      <c r="A132" s="18"/>
      <c r="B132" s="41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t="str">
        <f>IFERROR(VLOOKUP(A132,Tabela2[],2,0),"")</f>
        <v/>
      </c>
      <c r="Q132" s="11" t="s">
        <v>309</v>
      </c>
      <c r="R132" s="33" t="str">
        <f t="shared" si="2"/>
        <v/>
      </c>
      <c r="S132" s="33">
        <f>IF(R132="",VLOOKUP(Q132,Tabela1[],$V$4,0),R132)</f>
        <v>19</v>
      </c>
      <c r="AE132" s="20" t="str">
        <v/>
      </c>
      <c r="AF132" s="20" t="str">
        <v/>
      </c>
      <c r="AG132" s="20" t="str">
        <v/>
      </c>
      <c r="AH132" s="20" t="str">
        <v/>
      </c>
      <c r="AI132" s="20" t="str">
        <v/>
      </c>
      <c r="AJ132" s="20" t="str">
        <v/>
      </c>
      <c r="AK132" s="20" t="str">
        <v/>
      </c>
      <c r="AL132" s="20" t="str">
        <v/>
      </c>
      <c r="AM132" s="20" t="str">
        <v/>
      </c>
      <c r="AN132" s="20" t="str">
        <v/>
      </c>
      <c r="AO132" s="20" t="str">
        <v/>
      </c>
    </row>
    <row r="133" spans="1:41" x14ac:dyDescent="0.25">
      <c r="A133" s="18"/>
      <c r="B133" s="41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t="str">
        <f>IFERROR(VLOOKUP(A133,Tabela2[],2,0),"")</f>
        <v/>
      </c>
      <c r="Q133" s="11" t="s">
        <v>310</v>
      </c>
      <c r="R133" s="33" t="str">
        <f t="shared" si="2"/>
        <v/>
      </c>
      <c r="S133" s="33">
        <f>IF(R133="",VLOOKUP(Q133,Tabela1[],$V$4,0),R133)</f>
        <v>4</v>
      </c>
      <c r="AE133" s="20" t="str">
        <v/>
      </c>
      <c r="AF133" s="20" t="str">
        <v/>
      </c>
      <c r="AG133" s="20" t="str">
        <v/>
      </c>
      <c r="AH133" s="20" t="str">
        <v/>
      </c>
      <c r="AI133" s="20" t="str">
        <v/>
      </c>
      <c r="AJ133" s="20" t="str">
        <v/>
      </c>
      <c r="AK133" s="20" t="str">
        <v/>
      </c>
      <c r="AL133" s="20" t="str">
        <v/>
      </c>
      <c r="AM133" s="20" t="str">
        <v/>
      </c>
      <c r="AN133" s="20" t="str">
        <v/>
      </c>
      <c r="AO133" s="20" t="str">
        <v/>
      </c>
    </row>
    <row r="134" spans="1:41" x14ac:dyDescent="0.25">
      <c r="A134" s="18"/>
      <c r="B134" s="41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t="str">
        <f>IFERROR(VLOOKUP(A134,Tabela2[],2,0),"")</f>
        <v/>
      </c>
      <c r="Q134" s="11" t="s">
        <v>311</v>
      </c>
      <c r="R134" s="33" t="str">
        <f t="shared" si="2"/>
        <v/>
      </c>
      <c r="S134" s="33">
        <f>IF(R134="",VLOOKUP(Q134,Tabela1[],$V$4,0),R134)</f>
        <v>2</v>
      </c>
      <c r="AE134" s="20" t="str">
        <v/>
      </c>
      <c r="AF134" s="20" t="str">
        <v/>
      </c>
      <c r="AG134" s="20" t="str">
        <v/>
      </c>
      <c r="AH134" s="20" t="str">
        <v/>
      </c>
      <c r="AI134" s="20" t="str">
        <v/>
      </c>
      <c r="AJ134" s="20" t="str">
        <v/>
      </c>
      <c r="AK134" s="20" t="str">
        <v/>
      </c>
      <c r="AL134" s="20" t="str">
        <v/>
      </c>
      <c r="AM134" s="20" t="str">
        <v/>
      </c>
      <c r="AN134" s="20" t="str">
        <v/>
      </c>
      <c r="AO134" s="20" t="str">
        <v/>
      </c>
    </row>
    <row r="135" spans="1:41" x14ac:dyDescent="0.25">
      <c r="A135" s="18"/>
      <c r="B135" s="41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t="str">
        <f>IFERROR(VLOOKUP(A135,Tabela2[],2,0),"")</f>
        <v/>
      </c>
      <c r="Q135" s="11" t="s">
        <v>312</v>
      </c>
      <c r="R135" s="33" t="str">
        <f t="shared" si="2"/>
        <v/>
      </c>
      <c r="S135" s="33">
        <f>IF(R135="",VLOOKUP(Q135,Tabela1[],$V$4,0),R135)</f>
        <v>0</v>
      </c>
      <c r="AE135" s="20" t="str">
        <v/>
      </c>
      <c r="AF135" s="20" t="str">
        <v/>
      </c>
      <c r="AG135" s="20" t="str">
        <v/>
      </c>
      <c r="AH135" s="20" t="str">
        <v/>
      </c>
      <c r="AI135" s="20" t="str">
        <v/>
      </c>
      <c r="AJ135" s="20" t="str">
        <v/>
      </c>
      <c r="AK135" s="20" t="str">
        <v/>
      </c>
      <c r="AL135" s="20" t="str">
        <v/>
      </c>
      <c r="AM135" s="20" t="str">
        <v/>
      </c>
      <c r="AN135" s="20" t="str">
        <v/>
      </c>
      <c r="AO135" s="20" t="str">
        <v/>
      </c>
    </row>
    <row r="136" spans="1:41" x14ac:dyDescent="0.25">
      <c r="A136" s="18"/>
      <c r="B136" s="41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t="str">
        <f>IFERROR(VLOOKUP(A136,Tabela2[],2,0),"")</f>
        <v/>
      </c>
      <c r="Q136" s="11" t="s">
        <v>313</v>
      </c>
      <c r="R136" s="33" t="str">
        <f t="shared" si="2"/>
        <v/>
      </c>
      <c r="S136" s="33">
        <f>IF(R136="",VLOOKUP(Q136,Tabela1[],$V$4,0),R136)</f>
        <v>2</v>
      </c>
      <c r="AE136" s="20" t="str">
        <v/>
      </c>
      <c r="AF136" s="20" t="str">
        <v/>
      </c>
      <c r="AG136" s="20" t="str">
        <v/>
      </c>
      <c r="AH136" s="20" t="str">
        <v/>
      </c>
      <c r="AI136" s="20" t="str">
        <v/>
      </c>
      <c r="AJ136" s="20" t="str">
        <v/>
      </c>
      <c r="AK136" s="20" t="str">
        <v/>
      </c>
      <c r="AL136" s="20" t="str">
        <v/>
      </c>
      <c r="AM136" s="20" t="str">
        <v/>
      </c>
      <c r="AN136" s="20" t="str">
        <v/>
      </c>
      <c r="AO136" s="20" t="str">
        <v/>
      </c>
    </row>
    <row r="137" spans="1:41" x14ac:dyDescent="0.25">
      <c r="A137" s="18"/>
      <c r="B137" s="41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t="str">
        <f>IFERROR(VLOOKUP(A137,Tabela2[],2,0),"")</f>
        <v/>
      </c>
      <c r="Q137" s="11" t="s">
        <v>17</v>
      </c>
      <c r="R137" s="33" t="str">
        <f t="shared" si="2"/>
        <v/>
      </c>
      <c r="S137" s="33">
        <f>IF(R137="",VLOOKUP(Q137,Tabela1[],$V$4,0),R137)</f>
        <v>9</v>
      </c>
      <c r="AE137" s="20" t="str">
        <v/>
      </c>
      <c r="AF137" s="20" t="str">
        <v/>
      </c>
      <c r="AG137" s="20" t="str">
        <v/>
      </c>
      <c r="AH137" s="20" t="str">
        <v/>
      </c>
      <c r="AI137" s="20" t="str">
        <v/>
      </c>
      <c r="AJ137" s="20" t="str">
        <v/>
      </c>
      <c r="AK137" s="20" t="str">
        <v/>
      </c>
      <c r="AL137" s="20" t="str">
        <v/>
      </c>
      <c r="AM137" s="20" t="str">
        <v/>
      </c>
      <c r="AN137" s="20" t="str">
        <v/>
      </c>
      <c r="AO137" s="20" t="str">
        <v/>
      </c>
    </row>
    <row r="138" spans="1:41" x14ac:dyDescent="0.25">
      <c r="A138" s="18"/>
      <c r="B138" s="41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t="str">
        <f>IFERROR(VLOOKUP(A138,Tabela2[],2,0),"")</f>
        <v/>
      </c>
      <c r="Q138" s="11" t="s">
        <v>314</v>
      </c>
      <c r="R138" s="33" t="str">
        <f t="shared" si="2"/>
        <v/>
      </c>
      <c r="S138" s="33">
        <f>IF(R138="",VLOOKUP(Q138,Tabela1[],$V$4,0),R138)</f>
        <v>51</v>
      </c>
      <c r="AE138" s="20" t="str">
        <v/>
      </c>
      <c r="AF138" s="20" t="str">
        <v/>
      </c>
      <c r="AG138" s="20" t="str">
        <v/>
      </c>
      <c r="AH138" s="20" t="str">
        <v/>
      </c>
      <c r="AI138" s="20" t="str">
        <v/>
      </c>
      <c r="AJ138" s="20" t="str">
        <v/>
      </c>
      <c r="AK138" s="20" t="str">
        <v/>
      </c>
      <c r="AL138" s="20" t="str">
        <v/>
      </c>
      <c r="AM138" s="20" t="str">
        <v/>
      </c>
      <c r="AN138" s="20" t="str">
        <v/>
      </c>
      <c r="AO138" s="20" t="str">
        <v/>
      </c>
    </row>
    <row r="139" spans="1:41" x14ac:dyDescent="0.25">
      <c r="A139" s="18"/>
      <c r="B139" s="41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t="str">
        <f>IFERROR(VLOOKUP(A139,Tabela2[],2,0),"")</f>
        <v/>
      </c>
      <c r="Q139" s="11" t="s">
        <v>132</v>
      </c>
      <c r="R139" s="33" t="str">
        <f t="shared" si="2"/>
        <v/>
      </c>
      <c r="S139" s="33">
        <f>IF(R139="",VLOOKUP(Q139,Tabela1[],$V$4,0),R139)</f>
        <v>1</v>
      </c>
      <c r="AE139" s="20" t="str">
        <v/>
      </c>
      <c r="AF139" s="20" t="str">
        <v/>
      </c>
      <c r="AG139" s="20" t="str">
        <v/>
      </c>
      <c r="AH139" s="20" t="str">
        <v/>
      </c>
      <c r="AI139" s="20" t="str">
        <v/>
      </c>
      <c r="AJ139" s="20" t="str">
        <v/>
      </c>
      <c r="AK139" s="20" t="str">
        <v/>
      </c>
      <c r="AL139" s="20" t="str">
        <v/>
      </c>
      <c r="AM139" s="20" t="str">
        <v/>
      </c>
      <c r="AN139" s="20" t="str">
        <v/>
      </c>
      <c r="AO139" s="20" t="str">
        <v/>
      </c>
    </row>
    <row r="140" spans="1:41" x14ac:dyDescent="0.25">
      <c r="A140" s="18"/>
      <c r="B140" s="41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t="str">
        <f>IFERROR(VLOOKUP(A140,Tabela2[],2,0),"")</f>
        <v/>
      </c>
      <c r="Q140" s="11" t="s">
        <v>315</v>
      </c>
      <c r="R140" s="33" t="str">
        <f t="shared" si="2"/>
        <v/>
      </c>
      <c r="S140" s="33">
        <f>IF(R140="",VLOOKUP(Q140,Tabela1[],$V$4,0),R140)</f>
        <v>19</v>
      </c>
      <c r="AE140" s="20" t="str">
        <v/>
      </c>
      <c r="AF140" s="20" t="str">
        <v/>
      </c>
      <c r="AG140" s="20" t="str">
        <v/>
      </c>
      <c r="AH140" s="20" t="str">
        <v/>
      </c>
      <c r="AI140" s="20" t="str">
        <v/>
      </c>
      <c r="AJ140" s="20" t="str">
        <v/>
      </c>
      <c r="AK140" s="20" t="str">
        <v/>
      </c>
      <c r="AL140" s="20" t="str">
        <v/>
      </c>
      <c r="AM140" s="20" t="str">
        <v/>
      </c>
      <c r="AN140" s="20" t="str">
        <v/>
      </c>
      <c r="AO140" s="20" t="str">
        <v/>
      </c>
    </row>
    <row r="141" spans="1:41" x14ac:dyDescent="0.25">
      <c r="A141" s="18"/>
      <c r="B141" s="41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t="str">
        <f>IFERROR(VLOOKUP(A141,Tabela2[],2,0),"")</f>
        <v/>
      </c>
      <c r="Q141" s="11" t="s">
        <v>316</v>
      </c>
      <c r="R141" s="33" t="str">
        <f t="shared" si="2"/>
        <v/>
      </c>
      <c r="S141" s="33">
        <f>IF(R141="",VLOOKUP(Q141,Tabela1[],$V$4,0),R141)</f>
        <v>0</v>
      </c>
      <c r="AE141" s="20" t="str">
        <v/>
      </c>
      <c r="AF141" s="20" t="str">
        <v/>
      </c>
      <c r="AG141" s="20" t="str">
        <v/>
      </c>
      <c r="AH141" s="20" t="str">
        <v/>
      </c>
      <c r="AI141" s="20" t="str">
        <v/>
      </c>
      <c r="AJ141" s="20" t="str">
        <v/>
      </c>
      <c r="AK141" s="20" t="str">
        <v/>
      </c>
      <c r="AL141" s="20" t="str">
        <v/>
      </c>
      <c r="AM141" s="20" t="str">
        <v/>
      </c>
      <c r="AN141" s="20" t="str">
        <v/>
      </c>
      <c r="AO141" s="20" t="str">
        <v/>
      </c>
    </row>
    <row r="142" spans="1:41" x14ac:dyDescent="0.25">
      <c r="A142" s="18"/>
      <c r="B142" s="41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t="str">
        <f>IFERROR(VLOOKUP(A142,Tabela2[],2,0),"")</f>
        <v/>
      </c>
      <c r="Q142" s="11" t="s">
        <v>317</v>
      </c>
      <c r="R142" s="33" t="str">
        <f t="shared" si="2"/>
        <v/>
      </c>
      <c r="S142" s="33">
        <f>IF(R142="",VLOOKUP(Q142,Tabela1[],$V$4,0),R142)</f>
        <v>4</v>
      </c>
      <c r="AE142" s="20" t="str">
        <v/>
      </c>
      <c r="AF142" s="20" t="str">
        <v/>
      </c>
      <c r="AG142" s="20" t="str">
        <v/>
      </c>
      <c r="AH142" s="20" t="str">
        <v/>
      </c>
      <c r="AI142" s="20" t="str">
        <v/>
      </c>
      <c r="AJ142" s="20" t="str">
        <v/>
      </c>
      <c r="AK142" s="20" t="str">
        <v/>
      </c>
      <c r="AL142" s="20" t="str">
        <v/>
      </c>
      <c r="AM142" s="20" t="str">
        <v/>
      </c>
      <c r="AN142" s="20" t="str">
        <v/>
      </c>
      <c r="AO142" s="20" t="str">
        <v/>
      </c>
    </row>
    <row r="143" spans="1:41" x14ac:dyDescent="0.25">
      <c r="A143" s="18"/>
      <c r="B143" s="41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t="str">
        <f>IFERROR(VLOOKUP(A143,Tabela2[],2,0),"")</f>
        <v/>
      </c>
      <c r="Q143" s="11" t="s">
        <v>318</v>
      </c>
      <c r="R143" s="33" t="str">
        <f t="shared" si="2"/>
        <v/>
      </c>
      <c r="S143" s="33">
        <f>IF(R143="",VLOOKUP(Q143,Tabela1[],$V$4,0),R143)</f>
        <v>0</v>
      </c>
      <c r="AE143" s="20" t="str">
        <v/>
      </c>
      <c r="AF143" s="20" t="str">
        <v/>
      </c>
      <c r="AG143" s="20" t="str">
        <v/>
      </c>
      <c r="AH143" s="20" t="str">
        <v/>
      </c>
      <c r="AI143" s="20" t="str">
        <v/>
      </c>
      <c r="AJ143" s="20" t="str">
        <v/>
      </c>
      <c r="AK143" s="20" t="str">
        <v/>
      </c>
      <c r="AL143" s="20" t="str">
        <v/>
      </c>
      <c r="AM143" s="20" t="str">
        <v/>
      </c>
      <c r="AN143" s="20" t="str">
        <v/>
      </c>
      <c r="AO143" s="20" t="str">
        <v/>
      </c>
    </row>
    <row r="144" spans="1:41" x14ac:dyDescent="0.25">
      <c r="A144" s="18"/>
      <c r="B144" s="41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t="str">
        <f>IFERROR(VLOOKUP(A144,Tabela2[],2,0),"")</f>
        <v/>
      </c>
      <c r="Q144" s="11" t="s">
        <v>67</v>
      </c>
      <c r="R144" s="33" t="str">
        <f t="shared" si="2"/>
        <v/>
      </c>
      <c r="S144" s="33">
        <f>IF(R144="",VLOOKUP(Q144,Tabela1[],$V$4,0),R144)</f>
        <v>0</v>
      </c>
      <c r="AE144" s="20" t="str">
        <v/>
      </c>
      <c r="AF144" s="20" t="str">
        <v/>
      </c>
      <c r="AG144" s="20" t="str">
        <v/>
      </c>
      <c r="AH144" s="20" t="str">
        <v/>
      </c>
      <c r="AI144" s="20" t="str">
        <v/>
      </c>
      <c r="AJ144" s="20" t="str">
        <v/>
      </c>
      <c r="AK144" s="20" t="str">
        <v/>
      </c>
      <c r="AL144" s="20" t="str">
        <v/>
      </c>
      <c r="AM144" s="20" t="str">
        <v/>
      </c>
      <c r="AN144" s="20" t="str">
        <v/>
      </c>
      <c r="AO144" s="20" t="str">
        <v/>
      </c>
    </row>
    <row r="145" spans="1:41" x14ac:dyDescent="0.25">
      <c r="A145" s="18"/>
      <c r="B145" s="41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t="str">
        <f>IFERROR(VLOOKUP(A145,Tabela2[],2,0),"")</f>
        <v/>
      </c>
      <c r="Q145" s="11" t="s">
        <v>165</v>
      </c>
      <c r="R145" s="33" t="str">
        <f t="shared" si="2"/>
        <v/>
      </c>
      <c r="S145" s="33">
        <f>IF(R145="",VLOOKUP(Q145,Tabela1[],$V$4,0),R145)</f>
        <v>2</v>
      </c>
      <c r="AE145" s="20" t="str">
        <v/>
      </c>
      <c r="AF145" s="20" t="str">
        <v/>
      </c>
      <c r="AG145" s="20" t="str">
        <v/>
      </c>
      <c r="AH145" s="20" t="str">
        <v/>
      </c>
      <c r="AI145" s="20" t="str">
        <v/>
      </c>
      <c r="AJ145" s="20" t="str">
        <v/>
      </c>
      <c r="AK145" s="20" t="str">
        <v/>
      </c>
      <c r="AL145" s="20" t="str">
        <v/>
      </c>
      <c r="AM145" s="20" t="str">
        <v/>
      </c>
      <c r="AN145" s="20" t="str">
        <v/>
      </c>
      <c r="AO145" s="20" t="str">
        <v/>
      </c>
    </row>
    <row r="146" spans="1:41" x14ac:dyDescent="0.25">
      <c r="A146" s="18"/>
      <c r="B146" s="41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t="str">
        <f>IFERROR(VLOOKUP(A146,Tabela2[],2,0),"")</f>
        <v/>
      </c>
      <c r="Q146" s="11" t="s">
        <v>319</v>
      </c>
      <c r="R146" s="33" t="str">
        <f t="shared" si="2"/>
        <v/>
      </c>
      <c r="S146" s="33">
        <f>IF(R146="",VLOOKUP(Q146,Tabela1[],$V$4,0),R146)</f>
        <v>1</v>
      </c>
      <c r="AE146" s="20" t="str">
        <v/>
      </c>
      <c r="AF146" s="20" t="str">
        <v/>
      </c>
      <c r="AG146" s="20" t="str">
        <v/>
      </c>
      <c r="AH146" s="20" t="str">
        <v/>
      </c>
      <c r="AI146" s="20" t="str">
        <v/>
      </c>
      <c r="AJ146" s="20" t="str">
        <v/>
      </c>
      <c r="AK146" s="20" t="str">
        <v/>
      </c>
      <c r="AL146" s="20" t="str">
        <v/>
      </c>
      <c r="AM146" s="20" t="str">
        <v/>
      </c>
      <c r="AN146" s="20" t="str">
        <v/>
      </c>
      <c r="AO146" s="20" t="str">
        <v/>
      </c>
    </row>
    <row r="147" spans="1:41" x14ac:dyDescent="0.25">
      <c r="A147" s="18"/>
      <c r="B147" s="41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t="str">
        <f>IFERROR(VLOOKUP(A147,Tabela2[],2,0),"")</f>
        <v/>
      </c>
      <c r="Q147" s="11" t="s">
        <v>320</v>
      </c>
      <c r="R147" s="33" t="str">
        <f t="shared" si="2"/>
        <v/>
      </c>
      <c r="S147" s="33">
        <f>IF(R147="",VLOOKUP(Q147,Tabela1[],$V$4,0),R147)</f>
        <v>2</v>
      </c>
      <c r="AE147" s="20" t="str">
        <v/>
      </c>
      <c r="AF147" s="20" t="str">
        <v/>
      </c>
      <c r="AG147" s="20" t="str">
        <v/>
      </c>
      <c r="AH147" s="20" t="str">
        <v/>
      </c>
      <c r="AI147" s="20" t="str">
        <v/>
      </c>
      <c r="AJ147" s="20" t="str">
        <v/>
      </c>
      <c r="AK147" s="20" t="str">
        <v/>
      </c>
      <c r="AL147" s="20" t="str">
        <v/>
      </c>
      <c r="AM147" s="20" t="str">
        <v/>
      </c>
      <c r="AN147" s="20" t="str">
        <v/>
      </c>
      <c r="AO147" s="20" t="str">
        <v/>
      </c>
    </row>
    <row r="148" spans="1:41" x14ac:dyDescent="0.25">
      <c r="A148" s="18"/>
      <c r="B148" s="41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t="str">
        <f>IFERROR(VLOOKUP(A148,Tabela2[],2,0),"")</f>
        <v/>
      </c>
      <c r="Q148" s="11" t="s">
        <v>321</v>
      </c>
      <c r="R148" s="33" t="str">
        <f t="shared" si="2"/>
        <v/>
      </c>
      <c r="S148" s="33">
        <f>IF(R148="",VLOOKUP(Q148,Tabela1[],$V$4,0),R148)</f>
        <v>5</v>
      </c>
      <c r="AE148" s="20" t="str">
        <v/>
      </c>
      <c r="AF148" s="20" t="str">
        <v/>
      </c>
      <c r="AG148" s="20" t="str">
        <v/>
      </c>
      <c r="AH148" s="20" t="str">
        <v/>
      </c>
      <c r="AI148" s="20" t="str">
        <v/>
      </c>
      <c r="AJ148" s="20" t="str">
        <v/>
      </c>
      <c r="AK148" s="20" t="str">
        <v/>
      </c>
      <c r="AL148" s="20" t="str">
        <v/>
      </c>
      <c r="AM148" s="20" t="str">
        <v/>
      </c>
      <c r="AN148" s="20" t="str">
        <v/>
      </c>
      <c r="AO148" s="20" t="str">
        <v/>
      </c>
    </row>
    <row r="149" spans="1:41" x14ac:dyDescent="0.25">
      <c r="A149" s="18"/>
      <c r="B149" s="41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t="str">
        <f>IFERROR(VLOOKUP(A149,Tabela2[],2,0),"")</f>
        <v/>
      </c>
      <c r="Q149" s="11" t="s">
        <v>322</v>
      </c>
      <c r="R149" s="33" t="str">
        <f t="shared" si="2"/>
        <v/>
      </c>
      <c r="S149" s="33">
        <f>IF(R149="",VLOOKUP(Q149,Tabela1[],$V$4,0),R149)</f>
        <v>0</v>
      </c>
      <c r="AE149" s="20" t="str">
        <v/>
      </c>
      <c r="AF149" s="20" t="str">
        <v/>
      </c>
      <c r="AG149" s="20" t="str">
        <v/>
      </c>
      <c r="AH149" s="20" t="str">
        <v/>
      </c>
      <c r="AI149" s="20" t="str">
        <v/>
      </c>
      <c r="AJ149" s="20" t="str">
        <v/>
      </c>
      <c r="AK149" s="20" t="str">
        <v/>
      </c>
      <c r="AL149" s="20" t="str">
        <v/>
      </c>
      <c r="AM149" s="20" t="str">
        <v/>
      </c>
      <c r="AN149" s="20" t="str">
        <v/>
      </c>
      <c r="AO149" s="20" t="str">
        <v/>
      </c>
    </row>
    <row r="150" spans="1:41" x14ac:dyDescent="0.25">
      <c r="A150" s="18"/>
      <c r="B150" s="41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t="str">
        <f>IFERROR(VLOOKUP(A150,Tabela2[],2,0),"")</f>
        <v/>
      </c>
      <c r="Q150" s="11" t="s">
        <v>323</v>
      </c>
      <c r="R150" s="33" t="str">
        <f t="shared" si="2"/>
        <v/>
      </c>
      <c r="S150" s="33">
        <f>IF(R150="",VLOOKUP(Q150,Tabela1[],$V$4,0),R150)</f>
        <v>5</v>
      </c>
      <c r="AE150" s="20" t="str">
        <v/>
      </c>
      <c r="AF150" s="20" t="str">
        <v/>
      </c>
      <c r="AG150" s="20" t="str">
        <v/>
      </c>
      <c r="AH150" s="20" t="str">
        <v/>
      </c>
      <c r="AI150" s="20" t="str">
        <v/>
      </c>
      <c r="AJ150" s="20" t="str">
        <v/>
      </c>
      <c r="AK150" s="20" t="str">
        <v/>
      </c>
      <c r="AL150" s="20" t="str">
        <v/>
      </c>
      <c r="AM150" s="20" t="str">
        <v/>
      </c>
      <c r="AN150" s="20" t="str">
        <v/>
      </c>
      <c r="AO150" s="20" t="str">
        <v/>
      </c>
    </row>
    <row r="151" spans="1:41" x14ac:dyDescent="0.25">
      <c r="A151" s="18"/>
      <c r="B151" s="41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t="str">
        <f>IFERROR(VLOOKUP(A151,Tabela2[],2,0),"")</f>
        <v/>
      </c>
      <c r="Q151" s="11" t="s">
        <v>129</v>
      </c>
      <c r="R151" s="33" t="str">
        <f t="shared" si="2"/>
        <v/>
      </c>
      <c r="S151" s="33">
        <f>IF(R151="",VLOOKUP(Q151,Tabela1[],$V$4,0),R151)</f>
        <v>0</v>
      </c>
      <c r="AE151" s="20" t="str">
        <v/>
      </c>
      <c r="AF151" s="20" t="str">
        <v/>
      </c>
      <c r="AG151" s="20" t="str">
        <v/>
      </c>
      <c r="AH151" s="20" t="str">
        <v/>
      </c>
      <c r="AI151" s="20" t="str">
        <v/>
      </c>
      <c r="AJ151" s="20" t="str">
        <v/>
      </c>
      <c r="AK151" s="20" t="str">
        <v/>
      </c>
      <c r="AL151" s="20" t="str">
        <v/>
      </c>
      <c r="AM151" s="20" t="str">
        <v/>
      </c>
      <c r="AN151" s="20" t="str">
        <v/>
      </c>
      <c r="AO151" s="20" t="str">
        <v/>
      </c>
    </row>
    <row r="152" spans="1:41" x14ac:dyDescent="0.25">
      <c r="A152" s="18"/>
      <c r="B152" s="41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t="str">
        <f>IFERROR(VLOOKUP(A152,Tabela2[],2,0),"")</f>
        <v/>
      </c>
      <c r="Q152" s="11" t="s">
        <v>324</v>
      </c>
      <c r="R152" s="33" t="str">
        <f t="shared" si="2"/>
        <v/>
      </c>
      <c r="S152" s="33">
        <f>IF(R152="",VLOOKUP(Q152,Tabela1[],$V$4,0),R152)</f>
        <v>4</v>
      </c>
      <c r="AE152" s="20" t="str">
        <v/>
      </c>
      <c r="AF152" s="20" t="str">
        <v/>
      </c>
      <c r="AG152" s="20" t="str">
        <v/>
      </c>
      <c r="AH152" s="20" t="str">
        <v/>
      </c>
      <c r="AI152" s="20" t="str">
        <v/>
      </c>
      <c r="AJ152" s="20" t="str">
        <v/>
      </c>
      <c r="AK152" s="20" t="str">
        <v/>
      </c>
      <c r="AL152" s="20" t="str">
        <v/>
      </c>
      <c r="AM152" s="20" t="str">
        <v/>
      </c>
      <c r="AN152" s="20" t="str">
        <v/>
      </c>
      <c r="AO152" s="20" t="str">
        <v/>
      </c>
    </row>
    <row r="153" spans="1:41" x14ac:dyDescent="0.25">
      <c r="A153" s="18"/>
      <c r="B153" s="41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t="str">
        <f>IFERROR(VLOOKUP(A153,Tabela2[],2,0),"")</f>
        <v/>
      </c>
      <c r="Q153" s="11" t="s">
        <v>325</v>
      </c>
      <c r="R153" s="33" t="str">
        <f t="shared" si="2"/>
        <v/>
      </c>
      <c r="S153" s="33">
        <f>IF(R153="",VLOOKUP(Q153,Tabela1[],$V$4,0),R153)</f>
        <v>1</v>
      </c>
      <c r="AE153" s="20" t="str">
        <v/>
      </c>
      <c r="AF153" s="20" t="str">
        <v/>
      </c>
      <c r="AG153" s="20" t="str">
        <v/>
      </c>
      <c r="AH153" s="20" t="str">
        <v/>
      </c>
      <c r="AI153" s="20" t="str">
        <v/>
      </c>
      <c r="AJ153" s="20" t="str">
        <v/>
      </c>
      <c r="AK153" s="20" t="str">
        <v/>
      </c>
      <c r="AL153" s="20" t="str">
        <v/>
      </c>
      <c r="AM153" s="20" t="str">
        <v/>
      </c>
      <c r="AN153" s="20" t="str">
        <v/>
      </c>
      <c r="AO153" s="20" t="str">
        <v/>
      </c>
    </row>
    <row r="154" spans="1:41" x14ac:dyDescent="0.25">
      <c r="A154" s="18"/>
      <c r="B154" s="41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t="str">
        <f>IFERROR(VLOOKUP(A154,Tabela2[],2,0),"")</f>
        <v/>
      </c>
      <c r="Q154" s="11" t="s">
        <v>326</v>
      </c>
      <c r="R154" s="33" t="str">
        <f t="shared" si="2"/>
        <v/>
      </c>
      <c r="S154" s="33">
        <f>IF(R154="",VLOOKUP(Q154,Tabela1[],$V$4,0),R154)</f>
        <v>0</v>
      </c>
      <c r="AE154" s="20" t="str">
        <v/>
      </c>
      <c r="AF154" s="20" t="str">
        <v/>
      </c>
      <c r="AG154" s="20" t="str">
        <v/>
      </c>
      <c r="AH154" s="20" t="str">
        <v/>
      </c>
      <c r="AI154" s="20" t="str">
        <v/>
      </c>
      <c r="AJ154" s="20" t="str">
        <v/>
      </c>
      <c r="AK154" s="20" t="str">
        <v/>
      </c>
      <c r="AL154" s="20" t="str">
        <v/>
      </c>
      <c r="AM154" s="20" t="str">
        <v/>
      </c>
      <c r="AN154" s="20" t="str">
        <v/>
      </c>
      <c r="AO154" s="20" t="str">
        <v/>
      </c>
    </row>
    <row r="155" spans="1:41" x14ac:dyDescent="0.25">
      <c r="A155" s="18"/>
      <c r="B155" s="41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t="str">
        <f>IFERROR(VLOOKUP(A155,Tabela2[],2,0),"")</f>
        <v/>
      </c>
      <c r="Q155" s="11" t="s">
        <v>440</v>
      </c>
      <c r="R155" s="33" t="str">
        <f t="shared" si="2"/>
        <v/>
      </c>
      <c r="S155" s="33">
        <f>IF(R155="",VLOOKUP(Q155,Tabela1[],$V$4,0),R155)</f>
        <v>1</v>
      </c>
      <c r="AE155" s="20" t="str">
        <v/>
      </c>
      <c r="AF155" s="20" t="str">
        <v/>
      </c>
      <c r="AG155" s="20" t="str">
        <v/>
      </c>
      <c r="AH155" s="20" t="str">
        <v/>
      </c>
      <c r="AI155" s="20" t="str">
        <v/>
      </c>
      <c r="AJ155" s="20" t="str">
        <v/>
      </c>
      <c r="AK155" s="20" t="str">
        <v/>
      </c>
      <c r="AL155" s="20" t="str">
        <v/>
      </c>
      <c r="AM155" s="20" t="str">
        <v/>
      </c>
      <c r="AN155" s="20" t="str">
        <v/>
      </c>
      <c r="AO155" s="20" t="str">
        <v/>
      </c>
    </row>
    <row r="156" spans="1:41" x14ac:dyDescent="0.25">
      <c r="A156" s="18"/>
      <c r="B156" s="41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t="str">
        <f>IFERROR(VLOOKUP(A156,Tabela2[],2,0),"")</f>
        <v/>
      </c>
      <c r="Q156" s="11" t="s">
        <v>125</v>
      </c>
      <c r="R156" s="33" t="str">
        <f t="shared" si="2"/>
        <v/>
      </c>
      <c r="S156" s="33">
        <f>IF(R156="",VLOOKUP(Q156,Tabela1[],$V$4,0),R156)</f>
        <v>3</v>
      </c>
      <c r="AE156" s="20" t="str">
        <v/>
      </c>
      <c r="AF156" s="20" t="str">
        <v/>
      </c>
      <c r="AG156" s="20" t="str">
        <v/>
      </c>
      <c r="AH156" s="20" t="str">
        <v/>
      </c>
      <c r="AI156" s="20" t="str">
        <v/>
      </c>
      <c r="AJ156" s="20" t="str">
        <v/>
      </c>
      <c r="AK156" s="20" t="str">
        <v/>
      </c>
      <c r="AL156" s="20" t="str">
        <v/>
      </c>
      <c r="AM156" s="20" t="str">
        <v/>
      </c>
      <c r="AN156" s="20" t="str">
        <v/>
      </c>
      <c r="AO156" s="20" t="str">
        <v/>
      </c>
    </row>
    <row r="157" spans="1:41" x14ac:dyDescent="0.25">
      <c r="A157" s="18"/>
      <c r="B157" s="41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t="str">
        <f>IFERROR(VLOOKUP(A157,Tabela2[],2,0),"")</f>
        <v/>
      </c>
      <c r="Q157" s="11" t="s">
        <v>328</v>
      </c>
      <c r="R157" s="33" t="str">
        <f t="shared" si="2"/>
        <v/>
      </c>
      <c r="S157" s="33">
        <f>IF(R157="",VLOOKUP(Q157,Tabela1[],$V$4,0),R157)</f>
        <v>4</v>
      </c>
      <c r="AE157" s="20" t="str">
        <v/>
      </c>
      <c r="AF157" s="20" t="str">
        <v/>
      </c>
      <c r="AG157" s="20" t="str">
        <v/>
      </c>
      <c r="AH157" s="20" t="str">
        <v/>
      </c>
      <c r="AI157" s="20" t="str">
        <v/>
      </c>
      <c r="AJ157" s="20" t="str">
        <v/>
      </c>
      <c r="AK157" s="20" t="str">
        <v/>
      </c>
      <c r="AL157" s="20" t="str">
        <v/>
      </c>
      <c r="AM157" s="20" t="str">
        <v/>
      </c>
      <c r="AN157" s="20" t="str">
        <v/>
      </c>
      <c r="AO157" s="20" t="str">
        <v/>
      </c>
    </row>
    <row r="158" spans="1:41" x14ac:dyDescent="0.25">
      <c r="A158" s="18"/>
      <c r="B158" s="41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t="str">
        <f>IFERROR(VLOOKUP(A158,Tabela2[],2,0),"")</f>
        <v/>
      </c>
      <c r="Q158" s="11" t="s">
        <v>181</v>
      </c>
      <c r="R158" s="33" t="str">
        <f t="shared" si="2"/>
        <v/>
      </c>
      <c r="S158" s="33">
        <f>IF(R158="",VLOOKUP(Q158,Tabela1[],$V$4,0),R158)</f>
        <v>2</v>
      </c>
      <c r="AE158" s="20" t="str">
        <v/>
      </c>
      <c r="AF158" s="20" t="str">
        <v/>
      </c>
      <c r="AG158" s="20" t="str">
        <v/>
      </c>
      <c r="AH158" s="20" t="str">
        <v/>
      </c>
      <c r="AI158" s="20" t="str">
        <v/>
      </c>
      <c r="AJ158" s="20" t="str">
        <v/>
      </c>
      <c r="AK158" s="20" t="str">
        <v/>
      </c>
      <c r="AL158" s="20" t="str">
        <v/>
      </c>
      <c r="AM158" s="20" t="str">
        <v/>
      </c>
      <c r="AN158" s="20" t="str">
        <v/>
      </c>
      <c r="AO158" s="20" t="str">
        <v/>
      </c>
    </row>
    <row r="159" spans="1:41" x14ac:dyDescent="0.25">
      <c r="A159" s="18"/>
      <c r="B159" s="41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t="str">
        <f>IFERROR(VLOOKUP(A159,Tabela2[],2,0),"")</f>
        <v/>
      </c>
      <c r="Q159" s="11" t="s">
        <v>329</v>
      </c>
      <c r="R159" s="33" t="str">
        <f t="shared" si="2"/>
        <v/>
      </c>
      <c r="S159" s="33">
        <f>IF(R159="",VLOOKUP(Q159,Tabela1[],$V$4,0),R159)</f>
        <v>0</v>
      </c>
      <c r="AE159" s="20" t="str">
        <v/>
      </c>
      <c r="AF159" s="20" t="str">
        <v/>
      </c>
      <c r="AG159" s="20" t="str">
        <v/>
      </c>
      <c r="AH159" s="20" t="str">
        <v/>
      </c>
      <c r="AI159" s="20" t="str">
        <v/>
      </c>
      <c r="AJ159" s="20" t="str">
        <v/>
      </c>
      <c r="AK159" s="20" t="str">
        <v/>
      </c>
      <c r="AL159" s="20" t="str">
        <v/>
      </c>
      <c r="AM159" s="20" t="str">
        <v/>
      </c>
      <c r="AN159" s="20" t="str">
        <v/>
      </c>
      <c r="AO159" s="20" t="str">
        <v/>
      </c>
    </row>
    <row r="160" spans="1:41" x14ac:dyDescent="0.25">
      <c r="A160" s="18"/>
      <c r="B160" s="41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t="str">
        <f>IFERROR(VLOOKUP(A160,Tabela2[],2,0),"")</f>
        <v/>
      </c>
      <c r="Q160" s="11" t="s">
        <v>134</v>
      </c>
      <c r="R160" s="33" t="str">
        <f t="shared" si="2"/>
        <v/>
      </c>
      <c r="S160" s="33">
        <f>IF(R160="",VLOOKUP(Q160,Tabela1[],$V$4,0),R160)</f>
        <v>4</v>
      </c>
      <c r="AE160" s="20" t="str">
        <v/>
      </c>
      <c r="AF160" s="20" t="str">
        <v/>
      </c>
      <c r="AG160" s="20" t="str">
        <v/>
      </c>
      <c r="AH160" s="20" t="str">
        <v/>
      </c>
      <c r="AI160" s="20" t="str">
        <v/>
      </c>
      <c r="AJ160" s="20" t="str">
        <v/>
      </c>
      <c r="AK160" s="20" t="str">
        <v/>
      </c>
      <c r="AL160" s="20" t="str">
        <v/>
      </c>
      <c r="AM160" s="20" t="str">
        <v/>
      </c>
      <c r="AN160" s="20" t="str">
        <v/>
      </c>
      <c r="AO160" s="20" t="str">
        <v/>
      </c>
    </row>
    <row r="161" spans="1:41" x14ac:dyDescent="0.25">
      <c r="A161" s="18"/>
      <c r="B161" s="41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t="str">
        <f>IFERROR(VLOOKUP(A161,Tabela2[],2,0),"")</f>
        <v/>
      </c>
      <c r="Q161" s="11" t="s">
        <v>96</v>
      </c>
      <c r="R161" s="33" t="str">
        <f t="shared" si="2"/>
        <v/>
      </c>
      <c r="S161" s="33">
        <f>IF(R161="",VLOOKUP(Q161,Tabela1[],$V$4,0),R161)</f>
        <v>3</v>
      </c>
      <c r="AE161" s="20" t="str">
        <v/>
      </c>
      <c r="AF161" s="20" t="str">
        <v/>
      </c>
      <c r="AG161" s="20" t="str">
        <v/>
      </c>
      <c r="AH161" s="20" t="str">
        <v/>
      </c>
      <c r="AI161" s="20" t="str">
        <v/>
      </c>
      <c r="AJ161" s="20" t="str">
        <v/>
      </c>
      <c r="AK161" s="20" t="str">
        <v/>
      </c>
      <c r="AL161" s="20" t="str">
        <v/>
      </c>
      <c r="AM161" s="20" t="str">
        <v/>
      </c>
      <c r="AN161" s="20" t="str">
        <v/>
      </c>
      <c r="AO161" s="20" t="str">
        <v/>
      </c>
    </row>
    <row r="162" spans="1:41" x14ac:dyDescent="0.25">
      <c r="A162" s="18"/>
      <c r="B162" s="41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t="str">
        <f>IFERROR(VLOOKUP(A162,Tabela2[],2,0),"")</f>
        <v/>
      </c>
      <c r="Q162" s="11" t="s">
        <v>330</v>
      </c>
      <c r="R162" s="33" t="str">
        <f t="shared" si="2"/>
        <v/>
      </c>
      <c r="S162" s="33">
        <f>IF(R162="",VLOOKUP(Q162,Tabela1[],$V$4,0),R162)</f>
        <v>0</v>
      </c>
      <c r="AE162" s="20" t="str">
        <v/>
      </c>
      <c r="AF162" s="20" t="str">
        <v/>
      </c>
      <c r="AG162" s="20" t="str">
        <v/>
      </c>
      <c r="AH162" s="20" t="str">
        <v/>
      </c>
      <c r="AI162" s="20" t="str">
        <v/>
      </c>
      <c r="AJ162" s="20" t="str">
        <v/>
      </c>
      <c r="AK162" s="20" t="str">
        <v/>
      </c>
      <c r="AL162" s="20" t="str">
        <v/>
      </c>
      <c r="AM162" s="20" t="str">
        <v/>
      </c>
      <c r="AN162" s="20" t="str">
        <v/>
      </c>
      <c r="AO162" s="20" t="str">
        <v/>
      </c>
    </row>
    <row r="163" spans="1:41" x14ac:dyDescent="0.25">
      <c r="A163" s="18"/>
      <c r="B163" s="41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t="str">
        <f>IFERROR(VLOOKUP(A163,Tabela2[],2,0),"")</f>
        <v/>
      </c>
      <c r="Q163" s="11" t="s">
        <v>331</v>
      </c>
      <c r="R163" s="33" t="str">
        <f t="shared" si="2"/>
        <v/>
      </c>
      <c r="S163" s="33">
        <f>IF(R163="",VLOOKUP(Q163,Tabela1[],$V$4,0),R163)</f>
        <v>9</v>
      </c>
      <c r="AE163" s="20" t="str">
        <v/>
      </c>
      <c r="AF163" s="20" t="str">
        <v/>
      </c>
      <c r="AG163" s="20" t="str">
        <v/>
      </c>
      <c r="AH163" s="20" t="str">
        <v/>
      </c>
      <c r="AI163" s="20" t="str">
        <v/>
      </c>
      <c r="AJ163" s="20" t="str">
        <v/>
      </c>
      <c r="AK163" s="20" t="str">
        <v/>
      </c>
      <c r="AL163" s="20" t="str">
        <v/>
      </c>
      <c r="AM163" s="20" t="str">
        <v/>
      </c>
      <c r="AN163" s="20" t="str">
        <v/>
      </c>
      <c r="AO163" s="20" t="str">
        <v/>
      </c>
    </row>
    <row r="164" spans="1:41" x14ac:dyDescent="0.25">
      <c r="A164" s="18"/>
      <c r="B164" s="41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t="str">
        <f>IFERROR(VLOOKUP(A164,Tabela2[],2,0),"")</f>
        <v/>
      </c>
      <c r="Q164" s="11" t="s">
        <v>332</v>
      </c>
      <c r="R164" s="33" t="str">
        <f t="shared" si="2"/>
        <v/>
      </c>
      <c r="S164" s="33">
        <f>IF(R164="",VLOOKUP(Q164,Tabela1[],$V$4,0),R164)</f>
        <v>0</v>
      </c>
      <c r="AE164" s="20" t="str">
        <v/>
      </c>
      <c r="AF164" s="20" t="str">
        <v/>
      </c>
      <c r="AG164" s="20" t="str">
        <v/>
      </c>
      <c r="AH164" s="20" t="str">
        <v/>
      </c>
      <c r="AI164" s="20" t="str">
        <v/>
      </c>
      <c r="AJ164" s="20" t="str">
        <v/>
      </c>
      <c r="AK164" s="20" t="str">
        <v/>
      </c>
      <c r="AL164" s="20" t="str">
        <v/>
      </c>
      <c r="AM164" s="20" t="str">
        <v/>
      </c>
      <c r="AN164" s="20" t="str">
        <v/>
      </c>
      <c r="AO164" s="20" t="str">
        <v/>
      </c>
    </row>
    <row r="165" spans="1:41" x14ac:dyDescent="0.25">
      <c r="A165" s="18"/>
      <c r="B165" s="41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t="str">
        <f>IFERROR(VLOOKUP(A165,Tabela2[],2,0),"")</f>
        <v/>
      </c>
      <c r="Q165" s="11" t="s">
        <v>333</v>
      </c>
      <c r="R165" s="33" t="str">
        <f t="shared" si="2"/>
        <v/>
      </c>
      <c r="S165" s="33">
        <f>IF(R165="",VLOOKUP(Q165,Tabela1[],$V$4,0),R165)</f>
        <v>2</v>
      </c>
      <c r="AE165" s="20" t="str">
        <v/>
      </c>
      <c r="AF165" s="20" t="str">
        <v/>
      </c>
      <c r="AG165" s="20" t="str">
        <v/>
      </c>
      <c r="AH165" s="20" t="str">
        <v/>
      </c>
      <c r="AI165" s="20" t="str">
        <v/>
      </c>
      <c r="AJ165" s="20" t="str">
        <v/>
      </c>
      <c r="AK165" s="20" t="str">
        <v/>
      </c>
      <c r="AL165" s="20" t="str">
        <v/>
      </c>
      <c r="AM165" s="20" t="str">
        <v/>
      </c>
      <c r="AN165" s="20" t="str">
        <v/>
      </c>
      <c r="AO165" s="20" t="str">
        <v/>
      </c>
    </row>
    <row r="166" spans="1:41" x14ac:dyDescent="0.25">
      <c r="A166" s="18"/>
      <c r="B166" s="41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t="str">
        <f>IFERROR(VLOOKUP(A166,Tabela2[],2,0),"")</f>
        <v/>
      </c>
      <c r="Q166" s="11" t="s">
        <v>334</v>
      </c>
      <c r="R166" s="33" t="str">
        <f t="shared" si="2"/>
        <v/>
      </c>
      <c r="S166" s="33">
        <f>IF(R166="",VLOOKUP(Q166,Tabela1[],$V$4,0),R166)</f>
        <v>2</v>
      </c>
      <c r="AE166" s="20" t="str">
        <v/>
      </c>
      <c r="AF166" s="20" t="str">
        <v/>
      </c>
      <c r="AG166" s="20" t="str">
        <v/>
      </c>
      <c r="AH166" s="20" t="str">
        <v/>
      </c>
      <c r="AI166" s="20" t="str">
        <v/>
      </c>
      <c r="AJ166" s="20" t="str">
        <v/>
      </c>
      <c r="AK166" s="20" t="str">
        <v/>
      </c>
      <c r="AL166" s="20" t="str">
        <v/>
      </c>
      <c r="AM166" s="20" t="str">
        <v/>
      </c>
      <c r="AN166" s="20" t="str">
        <v/>
      </c>
      <c r="AO166" s="20" t="str">
        <v/>
      </c>
    </row>
    <row r="167" spans="1:41" x14ac:dyDescent="0.25">
      <c r="A167" s="18"/>
      <c r="B167" s="41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t="str">
        <f>IFERROR(VLOOKUP(A167,Tabela2[],2,0),"")</f>
        <v/>
      </c>
      <c r="Q167" s="11" t="s">
        <v>108</v>
      </c>
      <c r="R167" s="33" t="str">
        <f t="shared" si="2"/>
        <v/>
      </c>
      <c r="S167" s="33">
        <f>IF(R167="",VLOOKUP(Q167,Tabela1[],$V$4,0),R167)</f>
        <v>0</v>
      </c>
      <c r="AE167" s="20" t="str">
        <v/>
      </c>
      <c r="AF167" s="20" t="str">
        <v/>
      </c>
      <c r="AG167" s="20" t="str">
        <v/>
      </c>
      <c r="AH167" s="20" t="str">
        <v/>
      </c>
      <c r="AI167" s="20" t="str">
        <v/>
      </c>
      <c r="AJ167" s="20" t="str">
        <v/>
      </c>
      <c r="AK167" s="20" t="str">
        <v/>
      </c>
      <c r="AL167" s="20" t="str">
        <v/>
      </c>
      <c r="AM167" s="20" t="str">
        <v/>
      </c>
      <c r="AN167" s="20" t="str">
        <v/>
      </c>
      <c r="AO167" s="20" t="str">
        <v/>
      </c>
    </row>
    <row r="168" spans="1:41" x14ac:dyDescent="0.25">
      <c r="A168" s="18"/>
      <c r="B168" s="41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t="str">
        <f>IFERROR(VLOOKUP(A168,Tabela2[],2,0),"")</f>
        <v/>
      </c>
      <c r="Q168" s="11" t="s">
        <v>335</v>
      </c>
      <c r="R168" s="33" t="str">
        <f t="shared" si="2"/>
        <v/>
      </c>
      <c r="S168" s="33">
        <f>IF(R168="",VLOOKUP(Q168,Tabela1[],$V$4,0),R168)</f>
        <v>33</v>
      </c>
      <c r="AE168" s="20" t="str">
        <v/>
      </c>
      <c r="AF168" s="20" t="str">
        <v/>
      </c>
      <c r="AG168" s="20" t="str">
        <v/>
      </c>
      <c r="AH168" s="20" t="str">
        <v/>
      </c>
      <c r="AI168" s="20" t="str">
        <v/>
      </c>
      <c r="AJ168" s="20" t="str">
        <v/>
      </c>
      <c r="AK168" s="20" t="str">
        <v/>
      </c>
      <c r="AL168" s="20" t="str">
        <v/>
      </c>
      <c r="AM168" s="20" t="str">
        <v/>
      </c>
      <c r="AN168" s="20" t="str">
        <v/>
      </c>
      <c r="AO168" s="20" t="str">
        <v/>
      </c>
    </row>
    <row r="169" spans="1:41" x14ac:dyDescent="0.25">
      <c r="A169" s="18"/>
      <c r="B169" s="41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t="str">
        <f>IFERROR(VLOOKUP(A169,Tabela2[],2,0),"")</f>
        <v/>
      </c>
      <c r="Q169" s="11" t="s">
        <v>336</v>
      </c>
      <c r="R169" s="33" t="str">
        <f t="shared" si="2"/>
        <v/>
      </c>
      <c r="S169" s="33">
        <f>IF(R169="",VLOOKUP(Q169,Tabela1[],$V$4,0),R169)</f>
        <v>0</v>
      </c>
      <c r="AE169" s="20" t="str">
        <v/>
      </c>
      <c r="AF169" s="20" t="str">
        <v/>
      </c>
      <c r="AG169" s="20" t="str">
        <v/>
      </c>
      <c r="AH169" s="20" t="str">
        <v/>
      </c>
      <c r="AI169" s="20" t="str">
        <v/>
      </c>
      <c r="AJ169" s="20" t="str">
        <v/>
      </c>
      <c r="AK169" s="20" t="str">
        <v/>
      </c>
      <c r="AL169" s="20" t="str">
        <v/>
      </c>
      <c r="AM169" s="20" t="str">
        <v/>
      </c>
      <c r="AN169" s="20" t="str">
        <v/>
      </c>
      <c r="AO169" s="20" t="str">
        <v/>
      </c>
    </row>
    <row r="170" spans="1:41" x14ac:dyDescent="0.25">
      <c r="A170" s="18"/>
      <c r="B170" s="41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t="str">
        <f>IFERROR(VLOOKUP(A170,Tabela2[],2,0),"")</f>
        <v/>
      </c>
      <c r="Q170" s="11" t="s">
        <v>337</v>
      </c>
      <c r="R170" s="33" t="str">
        <f t="shared" si="2"/>
        <v/>
      </c>
      <c r="S170" s="33">
        <f>IF(R170="",VLOOKUP(Q170,Tabela1[],$V$4,0),R170)</f>
        <v>1</v>
      </c>
      <c r="AE170" s="20" t="str">
        <v/>
      </c>
      <c r="AF170" s="20" t="str">
        <v/>
      </c>
      <c r="AG170" s="20" t="str">
        <v/>
      </c>
      <c r="AH170" s="20" t="str">
        <v/>
      </c>
      <c r="AI170" s="20" t="str">
        <v/>
      </c>
      <c r="AJ170" s="20" t="str">
        <v/>
      </c>
      <c r="AK170" s="20" t="str">
        <v/>
      </c>
      <c r="AL170" s="20" t="str">
        <v/>
      </c>
      <c r="AM170" s="20" t="str">
        <v/>
      </c>
      <c r="AN170" s="20" t="str">
        <v/>
      </c>
      <c r="AO170" s="20" t="str">
        <v/>
      </c>
    </row>
    <row r="171" spans="1:41" x14ac:dyDescent="0.25">
      <c r="A171" s="18"/>
      <c r="B171" s="41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t="str">
        <f>IFERROR(VLOOKUP(A171,Tabela2[],2,0),"")</f>
        <v/>
      </c>
      <c r="Q171" s="11" t="s">
        <v>338</v>
      </c>
      <c r="R171" s="33" t="str">
        <f t="shared" si="2"/>
        <v/>
      </c>
      <c r="S171" s="33">
        <f>IF(R171="",VLOOKUP(Q171,Tabela1[],$V$4,0),R171)</f>
        <v>1</v>
      </c>
      <c r="AE171" s="20" t="str">
        <v/>
      </c>
      <c r="AF171" s="20" t="str">
        <v/>
      </c>
      <c r="AG171" s="20" t="str">
        <v/>
      </c>
      <c r="AH171" s="20" t="str">
        <v/>
      </c>
      <c r="AI171" s="20" t="str">
        <v/>
      </c>
      <c r="AJ171" s="20" t="str">
        <v/>
      </c>
      <c r="AK171" s="20" t="str">
        <v/>
      </c>
      <c r="AL171" s="20" t="str">
        <v/>
      </c>
      <c r="AM171" s="20" t="str">
        <v/>
      </c>
      <c r="AN171" s="20" t="str">
        <v/>
      </c>
      <c r="AO171" s="20" t="str">
        <v/>
      </c>
    </row>
    <row r="172" spans="1:41" x14ac:dyDescent="0.25">
      <c r="A172" s="18"/>
      <c r="B172" s="41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t="str">
        <f>IFERROR(VLOOKUP(A172,Tabela2[],2,0),"")</f>
        <v/>
      </c>
      <c r="Q172" s="11" t="s">
        <v>339</v>
      </c>
      <c r="R172" s="33" t="str">
        <f t="shared" si="2"/>
        <v/>
      </c>
      <c r="S172" s="33">
        <f>IF(R172="",VLOOKUP(Q172,Tabela1[],$V$4,0),R172)</f>
        <v>0</v>
      </c>
      <c r="AE172" s="20" t="str">
        <v/>
      </c>
      <c r="AF172" s="20" t="str">
        <v/>
      </c>
      <c r="AG172" s="20" t="str">
        <v/>
      </c>
      <c r="AH172" s="20" t="str">
        <v/>
      </c>
      <c r="AI172" s="20" t="str">
        <v/>
      </c>
      <c r="AJ172" s="20" t="str">
        <v/>
      </c>
      <c r="AK172" s="20" t="str">
        <v/>
      </c>
      <c r="AL172" s="20" t="str">
        <v/>
      </c>
      <c r="AM172" s="20" t="str">
        <v/>
      </c>
      <c r="AN172" s="20" t="str">
        <v/>
      </c>
      <c r="AO172" s="20" t="str">
        <v/>
      </c>
    </row>
    <row r="173" spans="1:41" x14ac:dyDescent="0.25">
      <c r="A173" s="18"/>
      <c r="B173" s="41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t="str">
        <f>IFERROR(VLOOKUP(A173,Tabela2[],2,0),"")</f>
        <v/>
      </c>
      <c r="Q173" s="11" t="s">
        <v>340</v>
      </c>
      <c r="R173" s="33" t="str">
        <f t="shared" si="2"/>
        <v/>
      </c>
      <c r="S173" s="33">
        <f>IF(R173="",VLOOKUP(Q173,Tabela1[],$V$4,0),R173)</f>
        <v>2</v>
      </c>
      <c r="AE173" s="20" t="str">
        <v/>
      </c>
      <c r="AF173" s="20" t="str">
        <v/>
      </c>
      <c r="AG173" s="20" t="str">
        <v/>
      </c>
      <c r="AH173" s="20" t="str">
        <v/>
      </c>
      <c r="AI173" s="20" t="str">
        <v/>
      </c>
      <c r="AJ173" s="20" t="str">
        <v/>
      </c>
      <c r="AK173" s="20" t="str">
        <v/>
      </c>
      <c r="AL173" s="20" t="str">
        <v/>
      </c>
      <c r="AM173" s="20" t="str">
        <v/>
      </c>
      <c r="AN173" s="20" t="str">
        <v/>
      </c>
      <c r="AO173" s="20" t="str">
        <v/>
      </c>
    </row>
    <row r="174" spans="1:41" x14ac:dyDescent="0.25">
      <c r="A174" s="18"/>
      <c r="B174" s="41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t="str">
        <f>IFERROR(VLOOKUP(A174,Tabela2[],2,0),"")</f>
        <v/>
      </c>
      <c r="Q174" s="11" t="s">
        <v>341</v>
      </c>
      <c r="R174" s="33" t="str">
        <f t="shared" si="2"/>
        <v/>
      </c>
      <c r="S174" s="33">
        <f>IF(R174="",VLOOKUP(Q174,Tabela1[],$V$4,0),R174)</f>
        <v>0</v>
      </c>
      <c r="AE174" s="20" t="str">
        <v/>
      </c>
      <c r="AF174" s="20" t="str">
        <v/>
      </c>
      <c r="AG174" s="20" t="str">
        <v/>
      </c>
      <c r="AH174" s="20" t="str">
        <v/>
      </c>
      <c r="AI174" s="20" t="str">
        <v/>
      </c>
      <c r="AJ174" s="20" t="str">
        <v/>
      </c>
      <c r="AK174" s="20" t="str">
        <v/>
      </c>
      <c r="AL174" s="20" t="str">
        <v/>
      </c>
      <c r="AM174" s="20" t="str">
        <v/>
      </c>
      <c r="AN174" s="20" t="str">
        <v/>
      </c>
      <c r="AO174" s="20" t="str">
        <v/>
      </c>
    </row>
    <row r="175" spans="1:41" x14ac:dyDescent="0.25">
      <c r="A175" s="18"/>
      <c r="B175" s="41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t="str">
        <f>IFERROR(VLOOKUP(A175,Tabela2[],2,0),"")</f>
        <v/>
      </c>
      <c r="Q175" s="11" t="s">
        <v>102</v>
      </c>
      <c r="R175" s="33" t="str">
        <f t="shared" si="2"/>
        <v/>
      </c>
      <c r="S175" s="33">
        <f>IF(R175="",VLOOKUP(Q175,Tabela1[],$V$4,0),R175)</f>
        <v>2</v>
      </c>
      <c r="AE175" s="20" t="str">
        <v/>
      </c>
      <c r="AF175" s="20" t="str">
        <v/>
      </c>
      <c r="AG175" s="20" t="str">
        <v/>
      </c>
      <c r="AH175" s="20" t="str">
        <v/>
      </c>
      <c r="AI175" s="20" t="str">
        <v/>
      </c>
      <c r="AJ175" s="20" t="str">
        <v/>
      </c>
      <c r="AK175" s="20" t="str">
        <v/>
      </c>
      <c r="AL175" s="20" t="str">
        <v/>
      </c>
      <c r="AM175" s="20" t="str">
        <v/>
      </c>
      <c r="AN175" s="20" t="str">
        <v/>
      </c>
      <c r="AO175" s="20" t="str">
        <v/>
      </c>
    </row>
    <row r="176" spans="1:41" x14ac:dyDescent="0.25">
      <c r="A176" s="18"/>
      <c r="B176" s="41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t="str">
        <f>IFERROR(VLOOKUP(A176,Tabela2[],2,0),"")</f>
        <v/>
      </c>
      <c r="Q176" s="11" t="s">
        <v>152</v>
      </c>
      <c r="R176" s="33" t="str">
        <f t="shared" si="2"/>
        <v/>
      </c>
      <c r="S176" s="33">
        <f>IF(R176="",VLOOKUP(Q176,Tabela1[],$V$4,0),R176)</f>
        <v>1</v>
      </c>
      <c r="AE176" s="20" t="str">
        <v/>
      </c>
      <c r="AF176" s="20" t="str">
        <v/>
      </c>
      <c r="AG176" s="20" t="str">
        <v/>
      </c>
      <c r="AH176" s="20" t="str">
        <v/>
      </c>
      <c r="AI176" s="20" t="str">
        <v/>
      </c>
      <c r="AJ176" s="20" t="str">
        <v/>
      </c>
      <c r="AK176" s="20" t="str">
        <v/>
      </c>
      <c r="AL176" s="20" t="str">
        <v/>
      </c>
      <c r="AM176" s="20" t="str">
        <v/>
      </c>
      <c r="AN176" s="20" t="str">
        <v/>
      </c>
      <c r="AO176" s="20" t="str">
        <v/>
      </c>
    </row>
    <row r="177" spans="1:41" x14ac:dyDescent="0.25">
      <c r="A177" s="18"/>
      <c r="B177" s="41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t="str">
        <f>IFERROR(VLOOKUP(A177,Tabela2[],2,0),"")</f>
        <v/>
      </c>
      <c r="Q177" s="11" t="s">
        <v>1458</v>
      </c>
      <c r="R177" s="33" t="str">
        <f t="shared" si="2"/>
        <v/>
      </c>
      <c r="S177" s="33">
        <f>IF(R177="",VLOOKUP(Q177,Tabela1[],$V$4,0),R177)</f>
        <v>0</v>
      </c>
      <c r="AE177" s="20" t="str">
        <v/>
      </c>
      <c r="AF177" s="20" t="str">
        <v/>
      </c>
      <c r="AG177" s="20" t="str">
        <v/>
      </c>
      <c r="AH177" s="20" t="str">
        <v/>
      </c>
      <c r="AI177" s="20" t="str">
        <v/>
      </c>
      <c r="AJ177" s="20" t="str">
        <v/>
      </c>
      <c r="AK177" s="20" t="str">
        <v/>
      </c>
      <c r="AL177" s="20" t="str">
        <v/>
      </c>
      <c r="AM177" s="20" t="str">
        <v/>
      </c>
      <c r="AN177" s="20" t="str">
        <v/>
      </c>
      <c r="AO177" s="20" t="str">
        <v/>
      </c>
    </row>
    <row r="178" spans="1:41" x14ac:dyDescent="0.25">
      <c r="A178" s="18"/>
      <c r="B178" s="41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t="str">
        <f>IFERROR(VLOOKUP(A178,Tabela2[],2,0),"")</f>
        <v/>
      </c>
      <c r="Q178" s="11" t="s">
        <v>342</v>
      </c>
      <c r="R178" s="33" t="str">
        <f t="shared" si="2"/>
        <v/>
      </c>
      <c r="S178" s="33">
        <f>IF(R178="",VLOOKUP(Q178,Tabela1[],$V$4,0),R178)</f>
        <v>2</v>
      </c>
      <c r="AE178" s="20" t="str">
        <v/>
      </c>
      <c r="AF178" s="20" t="str">
        <v/>
      </c>
      <c r="AG178" s="20" t="str">
        <v/>
      </c>
      <c r="AH178" s="20" t="str">
        <v/>
      </c>
      <c r="AI178" s="20" t="str">
        <v/>
      </c>
      <c r="AJ178" s="20" t="str">
        <v/>
      </c>
      <c r="AK178" s="20" t="str">
        <v/>
      </c>
      <c r="AL178" s="20" t="str">
        <v/>
      </c>
      <c r="AM178" s="20" t="str">
        <v/>
      </c>
      <c r="AN178" s="20" t="str">
        <v/>
      </c>
      <c r="AO178" s="20" t="str">
        <v/>
      </c>
    </row>
    <row r="179" spans="1:41" x14ac:dyDescent="0.25">
      <c r="A179" s="18"/>
      <c r="B179" s="41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t="str">
        <f>IFERROR(VLOOKUP(A179,Tabela2[],2,0),"")</f>
        <v/>
      </c>
      <c r="Q179" s="11" t="s">
        <v>343</v>
      </c>
      <c r="R179" s="33" t="str">
        <f t="shared" si="2"/>
        <v/>
      </c>
      <c r="S179" s="33">
        <f>IF(R179="",VLOOKUP(Q179,Tabela1[],$V$4,0),R179)</f>
        <v>0</v>
      </c>
      <c r="AE179" s="20" t="str">
        <v/>
      </c>
      <c r="AF179" s="20" t="str">
        <v/>
      </c>
      <c r="AG179" s="20" t="str">
        <v/>
      </c>
      <c r="AH179" s="20" t="str">
        <v/>
      </c>
      <c r="AI179" s="20" t="str">
        <v/>
      </c>
      <c r="AJ179" s="20" t="str">
        <v/>
      </c>
      <c r="AK179" s="20" t="str">
        <v/>
      </c>
      <c r="AL179" s="20" t="str">
        <v/>
      </c>
      <c r="AM179" s="20" t="str">
        <v/>
      </c>
      <c r="AN179" s="20" t="str">
        <v/>
      </c>
      <c r="AO179" s="20" t="str">
        <v/>
      </c>
    </row>
    <row r="180" spans="1:41" x14ac:dyDescent="0.25">
      <c r="A180" s="18"/>
      <c r="B180" s="41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t="str">
        <f>IFERROR(VLOOKUP(A180,Tabela2[],2,0),"")</f>
        <v/>
      </c>
      <c r="Q180" s="11" t="s">
        <v>178</v>
      </c>
      <c r="R180" s="33" t="str">
        <f t="shared" si="2"/>
        <v/>
      </c>
      <c r="S180" s="33">
        <f>IF(R180="",VLOOKUP(Q180,Tabela1[],$V$4,0),R180)</f>
        <v>4</v>
      </c>
      <c r="AE180" s="20" t="str">
        <v/>
      </c>
      <c r="AF180" s="20" t="str">
        <v/>
      </c>
      <c r="AG180" s="20" t="str">
        <v/>
      </c>
      <c r="AH180" s="20" t="str">
        <v/>
      </c>
      <c r="AI180" s="20" t="str">
        <v/>
      </c>
      <c r="AJ180" s="20" t="str">
        <v/>
      </c>
      <c r="AK180" s="20" t="str">
        <v/>
      </c>
      <c r="AL180" s="20" t="str">
        <v/>
      </c>
      <c r="AM180" s="20" t="str">
        <v/>
      </c>
      <c r="AN180" s="20" t="str">
        <v/>
      </c>
      <c r="AO180" s="20" t="str">
        <v/>
      </c>
    </row>
    <row r="181" spans="1:41" x14ac:dyDescent="0.25">
      <c r="A181" s="18"/>
      <c r="B181" s="41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t="str">
        <f>IFERROR(VLOOKUP(A181,Tabela2[],2,0),"")</f>
        <v/>
      </c>
      <c r="Q181" s="11" t="s">
        <v>344</v>
      </c>
      <c r="R181" s="33" t="str">
        <f t="shared" si="2"/>
        <v/>
      </c>
      <c r="S181" s="33">
        <f>IF(R181="",VLOOKUP(Q181,Tabela1[],$V$4,0),R181)</f>
        <v>1</v>
      </c>
      <c r="AE181" s="20" t="str">
        <v/>
      </c>
      <c r="AF181" s="20" t="str">
        <v/>
      </c>
      <c r="AG181" s="20" t="str">
        <v/>
      </c>
      <c r="AH181" s="20" t="str">
        <v/>
      </c>
      <c r="AI181" s="20" t="str">
        <v/>
      </c>
      <c r="AJ181" s="20" t="str">
        <v/>
      </c>
      <c r="AK181" s="20" t="str">
        <v/>
      </c>
      <c r="AL181" s="20" t="str">
        <v/>
      </c>
      <c r="AM181" s="20" t="str">
        <v/>
      </c>
      <c r="AN181" s="20" t="str">
        <v/>
      </c>
      <c r="AO181" s="20" t="str">
        <v/>
      </c>
    </row>
    <row r="182" spans="1:41" x14ac:dyDescent="0.25">
      <c r="A182" s="18"/>
      <c r="B182" s="41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t="str">
        <f>IFERROR(VLOOKUP(A182,Tabela2[],2,0),"")</f>
        <v/>
      </c>
      <c r="Q182" s="11" t="s">
        <v>345</v>
      </c>
      <c r="R182" s="33" t="str">
        <f t="shared" si="2"/>
        <v/>
      </c>
      <c r="S182" s="33">
        <f>IF(R182="",VLOOKUP(Q182,Tabela1[],$V$4,0),R182)</f>
        <v>3</v>
      </c>
      <c r="AE182" s="20" t="str">
        <v/>
      </c>
      <c r="AF182" s="20" t="str">
        <v/>
      </c>
      <c r="AG182" s="20" t="str">
        <v/>
      </c>
      <c r="AH182" s="20" t="str">
        <v/>
      </c>
      <c r="AI182" s="20" t="str">
        <v/>
      </c>
      <c r="AJ182" s="20" t="str">
        <v/>
      </c>
      <c r="AK182" s="20" t="str">
        <v/>
      </c>
      <c r="AL182" s="20" t="str">
        <v/>
      </c>
      <c r="AM182" s="20" t="str">
        <v/>
      </c>
      <c r="AN182" s="20" t="str">
        <v/>
      </c>
      <c r="AO182" s="20" t="str">
        <v/>
      </c>
    </row>
    <row r="183" spans="1:41" x14ac:dyDescent="0.25">
      <c r="A183" s="18"/>
      <c r="B183" s="41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t="str">
        <f>IFERROR(VLOOKUP(A183,Tabela2[],2,0),"")</f>
        <v/>
      </c>
      <c r="Q183" s="11" t="s">
        <v>346</v>
      </c>
      <c r="R183" s="33" t="str">
        <f t="shared" si="2"/>
        <v/>
      </c>
      <c r="S183" s="33">
        <f>IF(R183="",VLOOKUP(Q183,Tabela1[],$V$4,0),R183)</f>
        <v>2</v>
      </c>
      <c r="AE183" s="20" t="str">
        <v/>
      </c>
      <c r="AF183" s="20" t="str">
        <v/>
      </c>
      <c r="AG183" s="20" t="str">
        <v/>
      </c>
      <c r="AH183" s="20" t="str">
        <v/>
      </c>
      <c r="AI183" s="20" t="str">
        <v/>
      </c>
      <c r="AJ183" s="20" t="str">
        <v/>
      </c>
      <c r="AK183" s="20" t="str">
        <v/>
      </c>
      <c r="AL183" s="20" t="str">
        <v/>
      </c>
      <c r="AM183" s="20" t="str">
        <v/>
      </c>
      <c r="AN183" s="20" t="str">
        <v/>
      </c>
      <c r="AO183" s="20" t="str">
        <v/>
      </c>
    </row>
    <row r="184" spans="1:41" x14ac:dyDescent="0.25">
      <c r="A184" s="18"/>
      <c r="B184" s="41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t="str">
        <f>IFERROR(VLOOKUP(A184,Tabela2[],2,0),"")</f>
        <v/>
      </c>
      <c r="Q184" s="11" t="s">
        <v>347</v>
      </c>
      <c r="R184" s="33" t="str">
        <f t="shared" si="2"/>
        <v/>
      </c>
      <c r="S184" s="33">
        <f>IF(R184="",VLOOKUP(Q184,Tabela1[],$V$4,0),R184)</f>
        <v>0</v>
      </c>
      <c r="AE184" s="20" t="str">
        <v/>
      </c>
      <c r="AF184" s="20" t="str">
        <v/>
      </c>
      <c r="AG184" s="20" t="str">
        <v/>
      </c>
      <c r="AH184" s="20" t="str">
        <v/>
      </c>
      <c r="AI184" s="20" t="str">
        <v/>
      </c>
      <c r="AJ184" s="20" t="str">
        <v/>
      </c>
      <c r="AK184" s="20" t="str">
        <v/>
      </c>
      <c r="AL184" s="20" t="str">
        <v/>
      </c>
      <c r="AM184" s="20" t="str">
        <v/>
      </c>
      <c r="AN184" s="20" t="str">
        <v/>
      </c>
      <c r="AO184" s="20" t="str">
        <v/>
      </c>
    </row>
    <row r="185" spans="1:41" x14ac:dyDescent="0.25">
      <c r="A185" s="18"/>
      <c r="B185" s="41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t="str">
        <f>IFERROR(VLOOKUP(A185,Tabela2[],2,0),"")</f>
        <v/>
      </c>
      <c r="Q185" s="11" t="s">
        <v>348</v>
      </c>
      <c r="R185" s="33" t="str">
        <f t="shared" si="2"/>
        <v/>
      </c>
      <c r="S185" s="33">
        <f>IF(R185="",VLOOKUP(Q185,Tabela1[],$V$4,0),R185)</f>
        <v>7</v>
      </c>
      <c r="AE185" s="20" t="str">
        <v/>
      </c>
      <c r="AF185" s="20" t="str">
        <v/>
      </c>
      <c r="AG185" s="20" t="str">
        <v/>
      </c>
      <c r="AH185" s="20" t="str">
        <v/>
      </c>
      <c r="AI185" s="20" t="str">
        <v/>
      </c>
      <c r="AJ185" s="20" t="str">
        <v/>
      </c>
      <c r="AK185" s="20" t="str">
        <v/>
      </c>
      <c r="AL185" s="20" t="str">
        <v/>
      </c>
      <c r="AM185" s="20" t="str">
        <v/>
      </c>
      <c r="AN185" s="20" t="str">
        <v/>
      </c>
      <c r="AO185" s="20" t="str">
        <v/>
      </c>
    </row>
    <row r="186" spans="1:41" x14ac:dyDescent="0.25">
      <c r="A186" s="18"/>
      <c r="B186" s="41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t="str">
        <f>IFERROR(VLOOKUP(A186,Tabela2[],2,0),"")</f>
        <v/>
      </c>
      <c r="Q186" s="11" t="s">
        <v>349</v>
      </c>
      <c r="R186" s="33" t="str">
        <f t="shared" si="2"/>
        <v/>
      </c>
      <c r="S186" s="33">
        <f>IF(R186="",VLOOKUP(Q186,Tabela1[],$V$4,0),R186)</f>
        <v>0</v>
      </c>
      <c r="AE186" s="20" t="str">
        <v/>
      </c>
      <c r="AF186" s="20" t="str">
        <v/>
      </c>
      <c r="AG186" s="20" t="str">
        <v/>
      </c>
      <c r="AH186" s="20" t="str">
        <v/>
      </c>
      <c r="AI186" s="20" t="str">
        <v/>
      </c>
      <c r="AJ186" s="20" t="str">
        <v/>
      </c>
      <c r="AK186" s="20" t="str">
        <v/>
      </c>
      <c r="AL186" s="20" t="str">
        <v/>
      </c>
      <c r="AM186" s="20" t="str">
        <v/>
      </c>
      <c r="AN186" s="20" t="str">
        <v/>
      </c>
      <c r="AO186" s="20" t="str">
        <v/>
      </c>
    </row>
    <row r="187" spans="1:41" x14ac:dyDescent="0.25">
      <c r="A187" s="18"/>
      <c r="B187" s="41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t="str">
        <f>IFERROR(VLOOKUP(A187,Tabela2[],2,0),"")</f>
        <v/>
      </c>
      <c r="Q187" s="11" t="s">
        <v>350</v>
      </c>
      <c r="R187" s="33" t="str">
        <f t="shared" si="2"/>
        <v/>
      </c>
      <c r="S187" s="33">
        <f>IF(R187="",VLOOKUP(Q187,Tabela1[],$V$4,0),R187)</f>
        <v>3</v>
      </c>
      <c r="AE187" s="20" t="str">
        <v/>
      </c>
      <c r="AF187" s="20" t="str">
        <v/>
      </c>
      <c r="AG187" s="20" t="str">
        <v/>
      </c>
      <c r="AH187" s="20" t="str">
        <v/>
      </c>
      <c r="AI187" s="20" t="str">
        <v/>
      </c>
      <c r="AJ187" s="20" t="str">
        <v/>
      </c>
      <c r="AK187" s="20" t="str">
        <v/>
      </c>
      <c r="AL187" s="20" t="str">
        <v/>
      </c>
      <c r="AM187" s="20" t="str">
        <v/>
      </c>
      <c r="AN187" s="20" t="str">
        <v/>
      </c>
      <c r="AO187" s="20" t="str">
        <v/>
      </c>
    </row>
    <row r="188" spans="1:41" x14ac:dyDescent="0.25">
      <c r="A188" s="18"/>
      <c r="B188" s="41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t="str">
        <f>IFERROR(VLOOKUP(A188,Tabela2[],2,0),"")</f>
        <v/>
      </c>
      <c r="Q188" s="11" t="s">
        <v>351</v>
      </c>
      <c r="R188" s="33" t="str">
        <f t="shared" si="2"/>
        <v/>
      </c>
      <c r="S188" s="33">
        <f>IF(R188="",VLOOKUP(Q188,Tabela1[],$V$4,0),R188)</f>
        <v>4</v>
      </c>
      <c r="AE188" s="20" t="str">
        <v/>
      </c>
      <c r="AF188" s="20" t="str">
        <v/>
      </c>
      <c r="AG188" s="20" t="str">
        <v/>
      </c>
      <c r="AH188" s="20" t="str">
        <v/>
      </c>
      <c r="AI188" s="20" t="str">
        <v/>
      </c>
      <c r="AJ188" s="20" t="str">
        <v/>
      </c>
      <c r="AK188" s="20" t="str">
        <v/>
      </c>
      <c r="AL188" s="20" t="str">
        <v/>
      </c>
      <c r="AM188" s="20" t="str">
        <v/>
      </c>
      <c r="AN188" s="20" t="str">
        <v/>
      </c>
      <c r="AO188" s="20" t="str">
        <v/>
      </c>
    </row>
    <row r="189" spans="1:41" x14ac:dyDescent="0.25">
      <c r="A189" s="18"/>
      <c r="B189" s="41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t="str">
        <f>IFERROR(VLOOKUP(A189,Tabela2[],2,0),"")</f>
        <v/>
      </c>
      <c r="Q189" s="11" t="s">
        <v>1424</v>
      </c>
      <c r="R189" s="33" t="str">
        <f t="shared" si="2"/>
        <v/>
      </c>
      <c r="S189" s="33">
        <f>IF(R189="",VLOOKUP(Q189,Tabela1[],$V$4,0),R189)</f>
        <v>0</v>
      </c>
      <c r="AE189" s="20" t="str">
        <v/>
      </c>
      <c r="AF189" s="20" t="str">
        <v/>
      </c>
      <c r="AG189" s="20" t="str">
        <v/>
      </c>
      <c r="AH189" s="20" t="str">
        <v/>
      </c>
      <c r="AI189" s="20" t="str">
        <v/>
      </c>
      <c r="AJ189" s="20" t="str">
        <v/>
      </c>
      <c r="AK189" s="20" t="str">
        <v/>
      </c>
      <c r="AL189" s="20" t="str">
        <v/>
      </c>
      <c r="AM189" s="20" t="str">
        <v/>
      </c>
      <c r="AN189" s="20" t="str">
        <v/>
      </c>
      <c r="AO189" s="20" t="str">
        <v/>
      </c>
    </row>
    <row r="190" spans="1:41" x14ac:dyDescent="0.25">
      <c r="A190" s="18"/>
      <c r="B190" s="41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t="str">
        <f>IFERROR(VLOOKUP(A190,Tabela2[],2,0),"")</f>
        <v/>
      </c>
      <c r="Q190" s="11" t="s">
        <v>352</v>
      </c>
      <c r="R190" s="33" t="str">
        <f t="shared" si="2"/>
        <v/>
      </c>
      <c r="S190" s="33">
        <f>IF(R190="",VLOOKUP(Q190,Tabela1[],$V$4,0),R190)</f>
        <v>0</v>
      </c>
      <c r="AE190" s="20" t="str">
        <v/>
      </c>
      <c r="AF190" s="20" t="str">
        <v/>
      </c>
      <c r="AG190" s="20" t="str">
        <v/>
      </c>
      <c r="AH190" s="20" t="str">
        <v/>
      </c>
      <c r="AI190" s="20" t="str">
        <v/>
      </c>
      <c r="AJ190" s="20" t="str">
        <v/>
      </c>
      <c r="AK190" s="20" t="str">
        <v/>
      </c>
      <c r="AL190" s="20" t="str">
        <v/>
      </c>
      <c r="AM190" s="20" t="str">
        <v/>
      </c>
      <c r="AN190" s="20" t="str">
        <v/>
      </c>
      <c r="AO190" s="20" t="str">
        <v/>
      </c>
    </row>
    <row r="191" spans="1:41" x14ac:dyDescent="0.25">
      <c r="A191" s="18"/>
      <c r="B191" s="41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t="str">
        <f>IFERROR(VLOOKUP(A191,Tabela2[],2,0),"")</f>
        <v/>
      </c>
      <c r="Q191" s="11" t="s">
        <v>439</v>
      </c>
      <c r="R191" s="33" t="str">
        <f t="shared" si="2"/>
        <v/>
      </c>
      <c r="S191" s="33">
        <f>IF(R191="",VLOOKUP(Q191,Tabela1[],$V$4,0),R191)</f>
        <v>10</v>
      </c>
      <c r="AE191" s="20" t="str">
        <v/>
      </c>
      <c r="AF191" s="20" t="str">
        <v/>
      </c>
      <c r="AG191" s="20" t="str">
        <v/>
      </c>
      <c r="AH191" s="20" t="str">
        <v/>
      </c>
      <c r="AI191" s="20" t="str">
        <v/>
      </c>
      <c r="AJ191" s="20" t="str">
        <v/>
      </c>
      <c r="AK191" s="20" t="str">
        <v/>
      </c>
      <c r="AL191" s="20" t="str">
        <v/>
      </c>
      <c r="AM191" s="20" t="str">
        <v/>
      </c>
      <c r="AN191" s="20" t="str">
        <v/>
      </c>
      <c r="AO191" s="20" t="str">
        <v/>
      </c>
    </row>
    <row r="192" spans="1:41" x14ac:dyDescent="0.25">
      <c r="A192" s="18"/>
      <c r="B192" s="41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t="str">
        <f>IFERROR(VLOOKUP(A192,Tabela2[],2,0),"")</f>
        <v/>
      </c>
      <c r="Q192" s="11" t="s">
        <v>353</v>
      </c>
      <c r="R192" s="33" t="str">
        <f t="shared" si="2"/>
        <v/>
      </c>
      <c r="S192" s="33">
        <f>IF(R192="",VLOOKUP(Q192,Tabela1[],$V$4,0),R192)</f>
        <v>1</v>
      </c>
      <c r="AE192" s="20" t="str">
        <v/>
      </c>
      <c r="AF192" s="20" t="str">
        <v/>
      </c>
      <c r="AG192" s="20" t="str">
        <v/>
      </c>
      <c r="AH192" s="20" t="str">
        <v/>
      </c>
      <c r="AI192" s="20" t="str">
        <v/>
      </c>
      <c r="AJ192" s="20" t="str">
        <v/>
      </c>
      <c r="AK192" s="20" t="str">
        <v/>
      </c>
      <c r="AL192" s="20" t="str">
        <v/>
      </c>
      <c r="AM192" s="20" t="str">
        <v/>
      </c>
      <c r="AN192" s="20" t="str">
        <v/>
      </c>
      <c r="AO192" s="20" t="str">
        <v/>
      </c>
    </row>
    <row r="193" spans="1:41" x14ac:dyDescent="0.25">
      <c r="A193" s="18"/>
      <c r="B193" s="41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t="str">
        <f>IFERROR(VLOOKUP(A193,Tabela2[],2,0),"")</f>
        <v/>
      </c>
      <c r="Q193" s="11" t="s">
        <v>354</v>
      </c>
      <c r="R193" s="33" t="str">
        <f t="shared" si="2"/>
        <v/>
      </c>
      <c r="S193" s="33">
        <f>IF(R193="",VLOOKUP(Q193,Tabela1[],$V$4,0),R193)</f>
        <v>2</v>
      </c>
      <c r="AE193" s="20" t="str">
        <v/>
      </c>
      <c r="AF193" s="20" t="str">
        <v/>
      </c>
      <c r="AG193" s="20" t="str">
        <v/>
      </c>
      <c r="AH193" s="20" t="str">
        <v/>
      </c>
      <c r="AI193" s="20" t="str">
        <v/>
      </c>
      <c r="AJ193" s="20" t="str">
        <v/>
      </c>
      <c r="AK193" s="20" t="str">
        <v/>
      </c>
      <c r="AL193" s="20" t="str">
        <v/>
      </c>
      <c r="AM193" s="20" t="str">
        <v/>
      </c>
      <c r="AN193" s="20" t="str">
        <v/>
      </c>
      <c r="AO193" s="20" t="str">
        <v/>
      </c>
    </row>
    <row r="194" spans="1:41" x14ac:dyDescent="0.25">
      <c r="A194" s="18"/>
      <c r="B194" s="41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t="str">
        <f>IFERROR(VLOOKUP(A194,Tabela2[],2,0),"")</f>
        <v/>
      </c>
      <c r="Q194" s="11" t="s">
        <v>355</v>
      </c>
      <c r="R194" s="33" t="str">
        <f t="shared" ref="R194:R257" si="3">IFERROR(VLOOKUP(Q194,$A$1:$L$300,$V$3,0),"")</f>
        <v/>
      </c>
      <c r="S194" s="33">
        <f>IF(R194="",VLOOKUP(Q194,Tabela1[],$V$4,0),R194)</f>
        <v>5</v>
      </c>
      <c r="AE194" s="20" t="str">
        <v/>
      </c>
      <c r="AF194" s="20" t="str">
        <v/>
      </c>
      <c r="AG194" s="20" t="str">
        <v/>
      </c>
      <c r="AH194" s="20" t="str">
        <v/>
      </c>
      <c r="AI194" s="20" t="str">
        <v/>
      </c>
      <c r="AJ194" s="20" t="str">
        <v/>
      </c>
      <c r="AK194" s="20" t="str">
        <v/>
      </c>
      <c r="AL194" s="20" t="str">
        <v/>
      </c>
      <c r="AM194" s="20" t="str">
        <v/>
      </c>
      <c r="AN194" s="20" t="str">
        <v/>
      </c>
      <c r="AO194" s="20" t="str">
        <v/>
      </c>
    </row>
    <row r="195" spans="1:41" x14ac:dyDescent="0.25">
      <c r="A195" s="18"/>
      <c r="B195" s="41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t="str">
        <f>IFERROR(VLOOKUP(A195,Tabela2[],2,0),"")</f>
        <v/>
      </c>
      <c r="Q195" s="11" t="s">
        <v>356</v>
      </c>
      <c r="R195" s="33" t="str">
        <f t="shared" si="3"/>
        <v/>
      </c>
      <c r="S195" s="33">
        <f>IF(R195="",VLOOKUP(Q195,Tabela1[],$V$4,0),R195)</f>
        <v>1</v>
      </c>
      <c r="AE195" s="20" t="str">
        <v/>
      </c>
      <c r="AF195" s="20" t="str">
        <v/>
      </c>
      <c r="AG195" s="20" t="str">
        <v/>
      </c>
      <c r="AH195" s="20" t="str">
        <v/>
      </c>
      <c r="AI195" s="20" t="str">
        <v/>
      </c>
      <c r="AJ195" s="20" t="str">
        <v/>
      </c>
      <c r="AK195" s="20" t="str">
        <v/>
      </c>
      <c r="AL195" s="20" t="str">
        <v/>
      </c>
      <c r="AM195" s="20" t="str">
        <v/>
      </c>
      <c r="AN195" s="20" t="str">
        <v/>
      </c>
      <c r="AO195" s="20" t="str">
        <v/>
      </c>
    </row>
    <row r="196" spans="1:41" x14ac:dyDescent="0.25">
      <c r="A196" s="18"/>
      <c r="B196" s="41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t="str">
        <f>IFERROR(VLOOKUP(A196,Tabela2[],2,0),"")</f>
        <v/>
      </c>
      <c r="Q196" s="11" t="s">
        <v>357</v>
      </c>
      <c r="R196" s="33" t="str">
        <f t="shared" si="3"/>
        <v/>
      </c>
      <c r="S196" s="33">
        <f>IF(R196="",VLOOKUP(Q196,Tabela1[],$V$4,0),R196)</f>
        <v>6</v>
      </c>
      <c r="AE196" s="20" t="str">
        <v/>
      </c>
      <c r="AF196" s="20" t="str">
        <v/>
      </c>
      <c r="AG196" s="20" t="str">
        <v/>
      </c>
      <c r="AH196" s="20" t="str">
        <v/>
      </c>
      <c r="AI196" s="20" t="str">
        <v/>
      </c>
      <c r="AJ196" s="20" t="str">
        <v/>
      </c>
      <c r="AK196" s="20" t="str">
        <v/>
      </c>
      <c r="AL196" s="20" t="str">
        <v/>
      </c>
      <c r="AM196" s="20" t="str">
        <v/>
      </c>
      <c r="AN196" s="20" t="str">
        <v/>
      </c>
      <c r="AO196" s="20" t="str">
        <v/>
      </c>
    </row>
    <row r="197" spans="1:41" x14ac:dyDescent="0.25">
      <c r="A197" s="18"/>
      <c r="B197" s="41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t="str">
        <f>IFERROR(VLOOKUP(A197,Tabela2[],2,0),"")</f>
        <v/>
      </c>
      <c r="Q197" s="11" t="s">
        <v>358</v>
      </c>
      <c r="R197" s="33" t="str">
        <f t="shared" si="3"/>
        <v/>
      </c>
      <c r="S197" s="33">
        <f>IF(R197="",VLOOKUP(Q197,Tabela1[],$V$4,0),R197)</f>
        <v>1</v>
      </c>
      <c r="AE197" s="20" t="str">
        <v/>
      </c>
      <c r="AF197" s="20" t="str">
        <v/>
      </c>
      <c r="AG197" s="20" t="str">
        <v/>
      </c>
      <c r="AH197" s="20" t="str">
        <v/>
      </c>
      <c r="AI197" s="20" t="str">
        <v/>
      </c>
      <c r="AJ197" s="20" t="str">
        <v/>
      </c>
      <c r="AK197" s="20" t="str">
        <v/>
      </c>
      <c r="AL197" s="20" t="str">
        <v/>
      </c>
      <c r="AM197" s="20" t="str">
        <v/>
      </c>
      <c r="AN197" s="20" t="str">
        <v/>
      </c>
      <c r="AO197" s="20" t="str">
        <v/>
      </c>
    </row>
    <row r="198" spans="1:41" x14ac:dyDescent="0.25">
      <c r="A198" s="18"/>
      <c r="B198" s="41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t="str">
        <f>IFERROR(VLOOKUP(A198,Tabela2[],2,0),"")</f>
        <v/>
      </c>
      <c r="Q198" s="11" t="s">
        <v>31</v>
      </c>
      <c r="R198" s="33" t="str">
        <f t="shared" si="3"/>
        <v/>
      </c>
      <c r="S198" s="33">
        <f>IF(R198="",VLOOKUP(Q198,Tabela1[],$V$4,0),R198)</f>
        <v>12</v>
      </c>
      <c r="AE198" s="20" t="str">
        <v/>
      </c>
      <c r="AF198" s="20" t="str">
        <v/>
      </c>
      <c r="AG198" s="20" t="str">
        <v/>
      </c>
      <c r="AH198" s="20" t="str">
        <v/>
      </c>
      <c r="AI198" s="20" t="str">
        <v/>
      </c>
      <c r="AJ198" s="20" t="str">
        <v/>
      </c>
      <c r="AK198" s="20" t="str">
        <v/>
      </c>
      <c r="AL198" s="20" t="str">
        <v/>
      </c>
      <c r="AM198" s="20" t="str">
        <v/>
      </c>
      <c r="AN198" s="20" t="str">
        <v/>
      </c>
      <c r="AO198" s="20" t="str">
        <v/>
      </c>
    </row>
    <row r="199" spans="1:41" x14ac:dyDescent="0.25">
      <c r="A199" s="18"/>
      <c r="B199" s="41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t="str">
        <f>IFERROR(VLOOKUP(A199,Tabela2[],2,0),"")</f>
        <v/>
      </c>
      <c r="Q199" s="11" t="s">
        <v>359</v>
      </c>
      <c r="R199" s="33" t="str">
        <f t="shared" si="3"/>
        <v/>
      </c>
      <c r="S199" s="33">
        <f>IF(R199="",VLOOKUP(Q199,Tabela1[],$V$4,0),R199)</f>
        <v>0</v>
      </c>
      <c r="AE199" s="20" t="str">
        <v/>
      </c>
      <c r="AF199" s="20" t="str">
        <v/>
      </c>
      <c r="AG199" s="20" t="str">
        <v/>
      </c>
      <c r="AH199" s="20" t="str">
        <v/>
      </c>
      <c r="AI199" s="20" t="str">
        <v/>
      </c>
      <c r="AJ199" s="20" t="str">
        <v/>
      </c>
      <c r="AK199" s="20" t="str">
        <v/>
      </c>
      <c r="AL199" s="20" t="str">
        <v/>
      </c>
      <c r="AM199" s="20" t="str">
        <v/>
      </c>
      <c r="AN199" s="20" t="str">
        <v/>
      </c>
      <c r="AO199" s="20" t="str">
        <v/>
      </c>
    </row>
    <row r="200" spans="1:41" x14ac:dyDescent="0.25">
      <c r="A200" s="18"/>
      <c r="B200" s="41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t="str">
        <f>IFERROR(VLOOKUP(A200,Tabela2[],2,0),"")</f>
        <v/>
      </c>
      <c r="Q200" s="11" t="s">
        <v>360</v>
      </c>
      <c r="R200" s="33" t="str">
        <f t="shared" si="3"/>
        <v/>
      </c>
      <c r="S200" s="33">
        <f>IF(R200="",VLOOKUP(Q200,Tabela1[],$V$4,0),R200)</f>
        <v>14</v>
      </c>
      <c r="AE200" s="20" t="str">
        <v/>
      </c>
      <c r="AF200" s="20" t="str">
        <v/>
      </c>
      <c r="AG200" s="20" t="str">
        <v/>
      </c>
      <c r="AH200" s="20" t="str">
        <v/>
      </c>
      <c r="AI200" s="20" t="str">
        <v/>
      </c>
      <c r="AJ200" s="20" t="str">
        <v/>
      </c>
      <c r="AK200" s="20" t="str">
        <v/>
      </c>
      <c r="AL200" s="20" t="str">
        <v/>
      </c>
      <c r="AM200" s="20" t="str">
        <v/>
      </c>
      <c r="AN200" s="20" t="str">
        <v/>
      </c>
      <c r="AO200" s="20" t="str">
        <v/>
      </c>
    </row>
    <row r="201" spans="1:41" x14ac:dyDescent="0.25">
      <c r="A201" s="18"/>
      <c r="B201" s="41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t="str">
        <f>IFERROR(VLOOKUP(A201,Tabela2[],2,0),"")</f>
        <v/>
      </c>
      <c r="Q201" s="11" t="s">
        <v>361</v>
      </c>
      <c r="R201" s="33" t="str">
        <f t="shared" si="3"/>
        <v/>
      </c>
      <c r="S201" s="33">
        <f>IF(R201="",VLOOKUP(Q201,Tabela1[],$V$4,0),R201)</f>
        <v>0</v>
      </c>
      <c r="AE201" s="20" t="str">
        <v/>
      </c>
      <c r="AF201" s="20" t="str">
        <v/>
      </c>
      <c r="AG201" s="20" t="str">
        <v/>
      </c>
      <c r="AH201" s="20" t="str">
        <v/>
      </c>
      <c r="AI201" s="20" t="str">
        <v/>
      </c>
      <c r="AJ201" s="20" t="str">
        <v/>
      </c>
      <c r="AK201" s="20" t="str">
        <v/>
      </c>
      <c r="AL201" s="20" t="str">
        <v/>
      </c>
      <c r="AM201" s="20" t="str">
        <v/>
      </c>
      <c r="AN201" s="20" t="str">
        <v/>
      </c>
      <c r="AO201" s="20" t="str">
        <v/>
      </c>
    </row>
    <row r="202" spans="1:41" x14ac:dyDescent="0.25">
      <c r="A202" s="18"/>
      <c r="B202" s="41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t="str">
        <f>IFERROR(VLOOKUP(A202,Tabela2[],2,0),"")</f>
        <v/>
      </c>
      <c r="Q202" s="11" t="s">
        <v>14</v>
      </c>
      <c r="R202" s="33" t="str">
        <f t="shared" si="3"/>
        <v/>
      </c>
      <c r="S202" s="33">
        <f>IF(R202="",VLOOKUP(Q202,Tabela1[],$V$4,0),R202)</f>
        <v>15</v>
      </c>
      <c r="AE202" s="20" t="str">
        <v/>
      </c>
      <c r="AF202" s="20" t="str">
        <v/>
      </c>
      <c r="AG202" s="20" t="str">
        <v/>
      </c>
      <c r="AH202" s="20" t="str">
        <v/>
      </c>
      <c r="AI202" s="20" t="str">
        <v/>
      </c>
      <c r="AJ202" s="20" t="str">
        <v/>
      </c>
      <c r="AK202" s="20" t="str">
        <v/>
      </c>
      <c r="AL202" s="20" t="str">
        <v/>
      </c>
      <c r="AM202" s="20" t="str">
        <v/>
      </c>
      <c r="AN202" s="20" t="str">
        <v/>
      </c>
      <c r="AO202" s="20" t="str">
        <v/>
      </c>
    </row>
    <row r="203" spans="1:41" x14ac:dyDescent="0.25">
      <c r="A203" s="18"/>
      <c r="B203" s="41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t="str">
        <f>IFERROR(VLOOKUP(A203,Tabela2[],2,0),"")</f>
        <v/>
      </c>
      <c r="Q203" s="11" t="s">
        <v>362</v>
      </c>
      <c r="R203" s="33" t="str">
        <f t="shared" si="3"/>
        <v/>
      </c>
      <c r="S203" s="33">
        <f>IF(R203="",VLOOKUP(Q203,Tabela1[],$V$4,0),R203)</f>
        <v>6</v>
      </c>
      <c r="AE203" s="20" t="str">
        <v/>
      </c>
      <c r="AF203" s="20" t="str">
        <v/>
      </c>
      <c r="AG203" s="20" t="str">
        <v/>
      </c>
      <c r="AH203" s="20" t="str">
        <v/>
      </c>
      <c r="AI203" s="20" t="str">
        <v/>
      </c>
      <c r="AJ203" s="20" t="str">
        <v/>
      </c>
      <c r="AK203" s="20" t="str">
        <v/>
      </c>
      <c r="AL203" s="20" t="str">
        <v/>
      </c>
      <c r="AM203" s="20" t="str">
        <v/>
      </c>
      <c r="AN203" s="20" t="str">
        <v/>
      </c>
      <c r="AO203" s="20" t="str">
        <v/>
      </c>
    </row>
    <row r="204" spans="1:41" x14ac:dyDescent="0.25">
      <c r="A204" s="18"/>
      <c r="B204" s="41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t="str">
        <f>IFERROR(VLOOKUP(A204,Tabela2[],2,0),"")</f>
        <v/>
      </c>
      <c r="Q204" s="11" t="s">
        <v>363</v>
      </c>
      <c r="R204" s="33" t="str">
        <f t="shared" si="3"/>
        <v/>
      </c>
      <c r="S204" s="33">
        <f>IF(R204="",VLOOKUP(Q204,Tabela1[],$V$4,0),R204)</f>
        <v>2</v>
      </c>
      <c r="AE204" s="20" t="str">
        <v/>
      </c>
      <c r="AF204" s="20" t="str">
        <v/>
      </c>
      <c r="AG204" s="20" t="str">
        <v/>
      </c>
      <c r="AH204" s="20" t="str">
        <v/>
      </c>
      <c r="AI204" s="20" t="str">
        <v/>
      </c>
      <c r="AJ204" s="20" t="str">
        <v/>
      </c>
      <c r="AK204" s="20" t="str">
        <v/>
      </c>
      <c r="AL204" s="20" t="str">
        <v/>
      </c>
      <c r="AM204" s="20" t="str">
        <v/>
      </c>
      <c r="AN204" s="20" t="str">
        <v/>
      </c>
      <c r="AO204" s="20" t="str">
        <v/>
      </c>
    </row>
    <row r="205" spans="1:41" x14ac:dyDescent="0.25">
      <c r="A205" s="18"/>
      <c r="B205" s="41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t="str">
        <f>IFERROR(VLOOKUP(A205,Tabela2[],2,0),"")</f>
        <v/>
      </c>
      <c r="Q205" s="11" t="s">
        <v>364</v>
      </c>
      <c r="R205" s="33" t="str">
        <f t="shared" si="3"/>
        <v/>
      </c>
      <c r="S205" s="33">
        <f>IF(R205="",VLOOKUP(Q205,Tabela1[],$V$4,0),R205)</f>
        <v>1</v>
      </c>
      <c r="AE205" s="20" t="str">
        <v/>
      </c>
      <c r="AF205" s="20" t="str">
        <v/>
      </c>
      <c r="AG205" s="20" t="str">
        <v/>
      </c>
      <c r="AH205" s="20" t="str">
        <v/>
      </c>
      <c r="AI205" s="20" t="str">
        <v/>
      </c>
      <c r="AJ205" s="20" t="str">
        <v/>
      </c>
      <c r="AK205" s="20" t="str">
        <v/>
      </c>
      <c r="AL205" s="20" t="str">
        <v/>
      </c>
      <c r="AM205" s="20" t="str">
        <v/>
      </c>
      <c r="AN205" s="20" t="str">
        <v/>
      </c>
      <c r="AO205" s="20" t="str">
        <v/>
      </c>
    </row>
    <row r="206" spans="1:41" x14ac:dyDescent="0.25">
      <c r="A206" s="18"/>
      <c r="B206" s="41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t="str">
        <f>IFERROR(VLOOKUP(A206,Tabela2[],2,0),"")</f>
        <v/>
      </c>
      <c r="Q206" s="11" t="s">
        <v>365</v>
      </c>
      <c r="R206" s="33" t="str">
        <f t="shared" si="3"/>
        <v/>
      </c>
      <c r="S206" s="33">
        <f>IF(R206="",VLOOKUP(Q206,Tabela1[],$V$4,0),R206)</f>
        <v>29</v>
      </c>
      <c r="AE206" s="20" t="str">
        <v/>
      </c>
      <c r="AF206" s="20" t="str">
        <v/>
      </c>
      <c r="AG206" s="20" t="str">
        <v/>
      </c>
      <c r="AH206" s="20" t="str">
        <v/>
      </c>
      <c r="AI206" s="20" t="str">
        <v/>
      </c>
      <c r="AJ206" s="20" t="str">
        <v/>
      </c>
      <c r="AK206" s="20" t="str">
        <v/>
      </c>
      <c r="AL206" s="20" t="str">
        <v/>
      </c>
      <c r="AM206" s="20" t="str">
        <v/>
      </c>
      <c r="AN206" s="20" t="str">
        <v/>
      </c>
      <c r="AO206" s="20" t="str">
        <v/>
      </c>
    </row>
    <row r="207" spans="1:41" x14ac:dyDescent="0.25">
      <c r="A207" s="18"/>
      <c r="B207" s="41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t="str">
        <f>IFERROR(VLOOKUP(A207,Tabela2[],2,0),"")</f>
        <v/>
      </c>
      <c r="Q207" s="11" t="s">
        <v>366</v>
      </c>
      <c r="R207" s="33" t="str">
        <f t="shared" si="3"/>
        <v/>
      </c>
      <c r="S207" s="33">
        <f>IF(R207="",VLOOKUP(Q207,Tabela1[],$V$4,0),R207)</f>
        <v>1</v>
      </c>
      <c r="AE207" s="20" t="str">
        <v/>
      </c>
      <c r="AF207" s="20" t="str">
        <v/>
      </c>
      <c r="AG207" s="20" t="str">
        <v/>
      </c>
      <c r="AH207" s="20" t="str">
        <v/>
      </c>
      <c r="AI207" s="20" t="str">
        <v/>
      </c>
      <c r="AJ207" s="20" t="str">
        <v/>
      </c>
      <c r="AK207" s="20" t="str">
        <v/>
      </c>
      <c r="AL207" s="20" t="str">
        <v/>
      </c>
      <c r="AM207" s="20" t="str">
        <v/>
      </c>
      <c r="AN207" s="20" t="str">
        <v/>
      </c>
      <c r="AO207" s="20" t="str">
        <v/>
      </c>
    </row>
    <row r="208" spans="1:41" x14ac:dyDescent="0.25">
      <c r="A208" s="18"/>
      <c r="B208" s="41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t="str">
        <f>IFERROR(VLOOKUP(A208,Tabela2[],2,0),"")</f>
        <v/>
      </c>
      <c r="Q208" s="11" t="s">
        <v>368</v>
      </c>
      <c r="R208" s="33" t="str">
        <f t="shared" si="3"/>
        <v/>
      </c>
      <c r="S208" s="33">
        <f>IF(R208="",VLOOKUP(Q208,Tabela1[],$V$4,0),R208)</f>
        <v>5</v>
      </c>
      <c r="AE208" s="20" t="str">
        <v/>
      </c>
      <c r="AF208" s="20" t="str">
        <v/>
      </c>
      <c r="AG208" s="20" t="str">
        <v/>
      </c>
      <c r="AH208" s="20" t="str">
        <v/>
      </c>
      <c r="AI208" s="20" t="str">
        <v/>
      </c>
      <c r="AJ208" s="20" t="str">
        <v/>
      </c>
      <c r="AK208" s="20" t="str">
        <v/>
      </c>
      <c r="AL208" s="20" t="str">
        <v/>
      </c>
      <c r="AM208" s="20" t="str">
        <v/>
      </c>
      <c r="AN208" s="20" t="str">
        <v/>
      </c>
      <c r="AO208" s="20" t="str">
        <v/>
      </c>
    </row>
    <row r="209" spans="1:41" x14ac:dyDescent="0.25">
      <c r="A209" s="18"/>
      <c r="B209" s="41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t="str">
        <f>IFERROR(VLOOKUP(A209,Tabela2[],2,0),"")</f>
        <v/>
      </c>
      <c r="Q209" s="11" t="s">
        <v>369</v>
      </c>
      <c r="R209" s="33" t="str">
        <f t="shared" si="3"/>
        <v/>
      </c>
      <c r="S209" s="33">
        <f>IF(R209="",VLOOKUP(Q209,Tabela1[],$V$4,0),R209)</f>
        <v>1</v>
      </c>
      <c r="AE209" s="20" t="str">
        <v/>
      </c>
      <c r="AF209" s="20" t="str">
        <v/>
      </c>
      <c r="AG209" s="20" t="str">
        <v/>
      </c>
      <c r="AH209" s="20" t="str">
        <v/>
      </c>
      <c r="AI209" s="20" t="str">
        <v/>
      </c>
      <c r="AJ209" s="20" t="str">
        <v/>
      </c>
      <c r="AK209" s="20" t="str">
        <v/>
      </c>
      <c r="AL209" s="20" t="str">
        <v/>
      </c>
      <c r="AM209" s="20" t="str">
        <v/>
      </c>
      <c r="AN209" s="20" t="str">
        <v/>
      </c>
      <c r="AO209" s="20" t="str">
        <v/>
      </c>
    </row>
    <row r="210" spans="1:41" x14ac:dyDescent="0.25">
      <c r="A210" s="18"/>
      <c r="B210" s="41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t="str">
        <f>IFERROR(VLOOKUP(A210,Tabela2[],2,0),"")</f>
        <v/>
      </c>
      <c r="Q210" s="11" t="s">
        <v>370</v>
      </c>
      <c r="R210" s="33" t="str">
        <f t="shared" si="3"/>
        <v/>
      </c>
      <c r="S210" s="33">
        <f>IF(R210="",VLOOKUP(Q210,Tabela1[],$V$4,0),R210)</f>
        <v>1</v>
      </c>
      <c r="AE210" s="20" t="str">
        <v/>
      </c>
      <c r="AF210" s="20" t="str">
        <v/>
      </c>
      <c r="AG210" s="20" t="str">
        <v/>
      </c>
      <c r="AH210" s="20" t="str">
        <v/>
      </c>
      <c r="AI210" s="20" t="str">
        <v/>
      </c>
      <c r="AJ210" s="20" t="str">
        <v/>
      </c>
      <c r="AK210" s="20" t="str">
        <v/>
      </c>
      <c r="AL210" s="20" t="str">
        <v/>
      </c>
      <c r="AM210" s="20" t="str">
        <v/>
      </c>
      <c r="AN210" s="20" t="str">
        <v/>
      </c>
      <c r="AO210" s="20" t="str">
        <v/>
      </c>
    </row>
    <row r="211" spans="1:41" x14ac:dyDescent="0.25">
      <c r="A211" s="18"/>
      <c r="B211" s="41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t="str">
        <f>IFERROR(VLOOKUP(A211,Tabela2[],2,0),"")</f>
        <v/>
      </c>
      <c r="Q211" s="11" t="s">
        <v>367</v>
      </c>
      <c r="R211" s="33" t="str">
        <f t="shared" si="3"/>
        <v/>
      </c>
      <c r="S211" s="33">
        <f>IF(R211="",VLOOKUP(Q211,Tabela1[],$V$4,0),R211)</f>
        <v>12</v>
      </c>
      <c r="AE211" s="20" t="str">
        <v/>
      </c>
      <c r="AF211" s="20" t="str">
        <v/>
      </c>
      <c r="AG211" s="20" t="str">
        <v/>
      </c>
      <c r="AH211" s="20" t="str">
        <v/>
      </c>
      <c r="AI211" s="20" t="str">
        <v/>
      </c>
      <c r="AJ211" s="20" t="str">
        <v/>
      </c>
      <c r="AK211" s="20" t="str">
        <v/>
      </c>
      <c r="AL211" s="20" t="str">
        <v/>
      </c>
      <c r="AM211" s="20" t="str">
        <v/>
      </c>
      <c r="AN211" s="20" t="str">
        <v/>
      </c>
      <c r="AO211" s="20" t="str">
        <v/>
      </c>
    </row>
    <row r="212" spans="1:41" x14ac:dyDescent="0.25">
      <c r="A212" s="18"/>
      <c r="B212" s="41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t="str">
        <f>IFERROR(VLOOKUP(A212,Tabela2[],2,0),"")</f>
        <v/>
      </c>
      <c r="Q212" s="11" t="s">
        <v>1460</v>
      </c>
      <c r="R212" s="33" t="str">
        <f t="shared" si="3"/>
        <v/>
      </c>
      <c r="S212" s="33">
        <f>IF(R212="",VLOOKUP(Q212,Tabela1[],$V$4,0),R212)</f>
        <v>0</v>
      </c>
      <c r="AE212" s="20" t="str">
        <v/>
      </c>
      <c r="AF212" s="20" t="str">
        <v/>
      </c>
      <c r="AG212" s="20" t="str">
        <v/>
      </c>
      <c r="AH212" s="20" t="str">
        <v/>
      </c>
      <c r="AI212" s="20" t="str">
        <v/>
      </c>
      <c r="AJ212" s="20" t="str">
        <v/>
      </c>
      <c r="AK212" s="20" t="str">
        <v/>
      </c>
      <c r="AL212" s="20" t="str">
        <v/>
      </c>
      <c r="AM212" s="20" t="str">
        <v/>
      </c>
      <c r="AN212" s="20" t="str">
        <v/>
      </c>
      <c r="AO212" s="20" t="str">
        <v/>
      </c>
    </row>
    <row r="213" spans="1:41" x14ac:dyDescent="0.25">
      <c r="A213" s="18"/>
      <c r="B213" s="41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t="str">
        <f>IFERROR(VLOOKUP(A213,Tabela2[],2,0),"")</f>
        <v/>
      </c>
      <c r="Q213" s="11" t="s">
        <v>371</v>
      </c>
      <c r="R213" s="33" t="str">
        <f t="shared" si="3"/>
        <v/>
      </c>
      <c r="S213" s="33">
        <f>IF(R213="",VLOOKUP(Q213,Tabela1[],$V$4,0),R213)</f>
        <v>7</v>
      </c>
      <c r="AE213" s="20" t="str">
        <v/>
      </c>
      <c r="AF213" s="20" t="str">
        <v/>
      </c>
      <c r="AG213" s="20" t="str">
        <v/>
      </c>
      <c r="AH213" s="20" t="str">
        <v/>
      </c>
      <c r="AI213" s="20" t="str">
        <v/>
      </c>
      <c r="AJ213" s="20" t="str">
        <v/>
      </c>
      <c r="AK213" s="20" t="str">
        <v/>
      </c>
      <c r="AL213" s="20" t="str">
        <v/>
      </c>
      <c r="AM213" s="20" t="str">
        <v/>
      </c>
      <c r="AN213" s="20" t="str">
        <v/>
      </c>
      <c r="AO213" s="20" t="str">
        <v/>
      </c>
    </row>
    <row r="214" spans="1:41" x14ac:dyDescent="0.25">
      <c r="A214" s="18"/>
      <c r="B214" s="41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t="str">
        <f>IFERROR(VLOOKUP(A214,Tabela2[],2,0),"")</f>
        <v/>
      </c>
      <c r="Q214" s="11" t="s">
        <v>372</v>
      </c>
      <c r="R214" s="33" t="str">
        <f t="shared" si="3"/>
        <v/>
      </c>
      <c r="S214" s="33">
        <f>IF(R214="",VLOOKUP(Q214,Tabela1[],$V$4,0),R214)</f>
        <v>0</v>
      </c>
      <c r="AE214" s="20" t="str">
        <v/>
      </c>
      <c r="AF214" s="20" t="str">
        <v/>
      </c>
      <c r="AG214" s="20" t="str">
        <v/>
      </c>
      <c r="AH214" s="20" t="str">
        <v/>
      </c>
      <c r="AI214" s="20" t="str">
        <v/>
      </c>
      <c r="AJ214" s="20" t="str">
        <v/>
      </c>
      <c r="AK214" s="20" t="str">
        <v/>
      </c>
      <c r="AL214" s="20" t="str">
        <v/>
      </c>
      <c r="AM214" s="20" t="str">
        <v/>
      </c>
      <c r="AN214" s="20" t="str">
        <v/>
      </c>
      <c r="AO214" s="20" t="str">
        <v/>
      </c>
    </row>
    <row r="215" spans="1:41" x14ac:dyDescent="0.25">
      <c r="A215" s="18"/>
      <c r="B215" s="41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t="str">
        <f>IFERROR(VLOOKUP(A215,Tabela2[],2,0),"")</f>
        <v/>
      </c>
      <c r="Q215" s="11" t="s">
        <v>373</v>
      </c>
      <c r="R215" s="33" t="str">
        <f t="shared" si="3"/>
        <v/>
      </c>
      <c r="S215" s="33">
        <f>IF(R215="",VLOOKUP(Q215,Tabela1[],$V$4,0),R215)</f>
        <v>26</v>
      </c>
      <c r="AE215" s="20" t="str">
        <v/>
      </c>
      <c r="AF215" s="20" t="str">
        <v/>
      </c>
      <c r="AG215" s="20" t="str">
        <v/>
      </c>
      <c r="AH215" s="20" t="str">
        <v/>
      </c>
      <c r="AI215" s="20" t="str">
        <v/>
      </c>
      <c r="AJ215" s="20" t="str">
        <v/>
      </c>
      <c r="AK215" s="20" t="str">
        <v/>
      </c>
      <c r="AL215" s="20" t="str">
        <v/>
      </c>
      <c r="AM215" s="20" t="str">
        <v/>
      </c>
      <c r="AN215" s="20" t="str">
        <v/>
      </c>
      <c r="AO215" s="20" t="str">
        <v/>
      </c>
    </row>
    <row r="216" spans="1:41" x14ac:dyDescent="0.25">
      <c r="A216" s="18"/>
      <c r="B216" s="41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t="str">
        <f>IFERROR(VLOOKUP(A216,Tabela2[],2,0),"")</f>
        <v/>
      </c>
      <c r="Q216" s="11" t="s">
        <v>374</v>
      </c>
      <c r="R216" s="33" t="str">
        <f t="shared" si="3"/>
        <v/>
      </c>
      <c r="S216" s="33">
        <f>IF(R216="",VLOOKUP(Q216,Tabela1[],$V$4,0),R216)</f>
        <v>0</v>
      </c>
      <c r="AE216" s="20" t="str">
        <v/>
      </c>
      <c r="AF216" s="20" t="str">
        <v/>
      </c>
      <c r="AG216" s="20" t="str">
        <v/>
      </c>
      <c r="AH216" s="20" t="str">
        <v/>
      </c>
      <c r="AI216" s="20" t="str">
        <v/>
      </c>
      <c r="AJ216" s="20" t="str">
        <v/>
      </c>
      <c r="AK216" s="20" t="str">
        <v/>
      </c>
      <c r="AL216" s="20" t="str">
        <v/>
      </c>
      <c r="AM216" s="20" t="str">
        <v/>
      </c>
      <c r="AN216" s="20" t="str">
        <v/>
      </c>
      <c r="AO216" s="20" t="str">
        <v/>
      </c>
    </row>
    <row r="217" spans="1:41" x14ac:dyDescent="0.25">
      <c r="A217" s="18"/>
      <c r="B217" s="41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t="str">
        <f>IFERROR(VLOOKUP(A217,Tabela2[],2,0),"")</f>
        <v/>
      </c>
      <c r="Q217" s="11" t="s">
        <v>1467</v>
      </c>
      <c r="R217" s="33" t="str">
        <f t="shared" si="3"/>
        <v/>
      </c>
      <c r="S217" s="33">
        <f>IF(R217="",VLOOKUP(Q217,Tabela1[],$V$4,0),R217)</f>
        <v>0</v>
      </c>
      <c r="AE217" s="20" t="str">
        <v/>
      </c>
      <c r="AF217" s="20" t="str">
        <v/>
      </c>
      <c r="AG217" s="20" t="str">
        <v/>
      </c>
      <c r="AH217" s="20" t="str">
        <v/>
      </c>
      <c r="AI217" s="20" t="str">
        <v/>
      </c>
      <c r="AJ217" s="20" t="str">
        <v/>
      </c>
      <c r="AK217" s="20" t="str">
        <v/>
      </c>
      <c r="AL217" s="20" t="str">
        <v/>
      </c>
      <c r="AM217" s="20" t="str">
        <v/>
      </c>
      <c r="AN217" s="20" t="str">
        <v/>
      </c>
      <c r="AO217" s="20" t="str">
        <v/>
      </c>
    </row>
    <row r="218" spans="1:41" x14ac:dyDescent="0.25">
      <c r="A218" s="18"/>
      <c r="B218" s="41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t="str">
        <f>IFERROR(VLOOKUP(A218,Tabela2[],2,0),"")</f>
        <v/>
      </c>
      <c r="Q218" s="11" t="s">
        <v>375</v>
      </c>
      <c r="R218" s="33" t="str">
        <f t="shared" si="3"/>
        <v/>
      </c>
      <c r="S218" s="33">
        <f>IF(R218="",VLOOKUP(Q218,Tabela1[],$V$4,0),R218)</f>
        <v>0</v>
      </c>
      <c r="AE218" s="20" t="str">
        <v/>
      </c>
      <c r="AF218" s="20" t="str">
        <v/>
      </c>
      <c r="AG218" s="20" t="str">
        <v/>
      </c>
      <c r="AH218" s="20" t="str">
        <v/>
      </c>
      <c r="AI218" s="20" t="str">
        <v/>
      </c>
      <c r="AJ218" s="20" t="str">
        <v/>
      </c>
      <c r="AK218" s="20" t="str">
        <v/>
      </c>
      <c r="AL218" s="20" t="str">
        <v/>
      </c>
      <c r="AM218" s="20" t="str">
        <v/>
      </c>
      <c r="AN218" s="20" t="str">
        <v/>
      </c>
      <c r="AO218" s="20" t="str">
        <v/>
      </c>
    </row>
    <row r="219" spans="1:41" x14ac:dyDescent="0.25">
      <c r="A219" s="18"/>
      <c r="B219" s="41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t="str">
        <f>IFERROR(VLOOKUP(A219,Tabela2[],2,0),"")</f>
        <v/>
      </c>
      <c r="Q219" s="11" t="s">
        <v>376</v>
      </c>
      <c r="R219" s="33" t="str">
        <f t="shared" si="3"/>
        <v/>
      </c>
      <c r="S219" s="33">
        <f>IF(R219="",VLOOKUP(Q219,Tabela1[],$V$4,0),R219)</f>
        <v>0</v>
      </c>
      <c r="AE219" s="20" t="str">
        <v/>
      </c>
      <c r="AF219" s="20" t="str">
        <v/>
      </c>
      <c r="AG219" s="20" t="str">
        <v/>
      </c>
      <c r="AH219" s="20" t="str">
        <v/>
      </c>
      <c r="AI219" s="20" t="str">
        <v/>
      </c>
      <c r="AJ219" s="20" t="str">
        <v/>
      </c>
      <c r="AK219" s="20" t="str">
        <v/>
      </c>
      <c r="AL219" s="20" t="str">
        <v/>
      </c>
      <c r="AM219" s="20" t="str">
        <v/>
      </c>
      <c r="AN219" s="20" t="str">
        <v/>
      </c>
      <c r="AO219" s="20" t="str">
        <v/>
      </c>
    </row>
    <row r="220" spans="1:41" x14ac:dyDescent="0.25">
      <c r="A220" s="18"/>
      <c r="B220" s="41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t="str">
        <f>IFERROR(VLOOKUP(A220,Tabela2[],2,0),"")</f>
        <v/>
      </c>
      <c r="Q220" s="11" t="s">
        <v>95</v>
      </c>
      <c r="R220" s="33" t="str">
        <f t="shared" si="3"/>
        <v/>
      </c>
      <c r="S220" s="33">
        <f>IF(R220="",VLOOKUP(Q220,Tabela1[],$V$4,0),R220)</f>
        <v>1</v>
      </c>
      <c r="AE220" s="20" t="str">
        <v/>
      </c>
      <c r="AF220" s="20" t="str">
        <v/>
      </c>
      <c r="AG220" s="20" t="str">
        <v/>
      </c>
      <c r="AH220" s="20" t="str">
        <v/>
      </c>
      <c r="AI220" s="20" t="str">
        <v/>
      </c>
      <c r="AJ220" s="20" t="str">
        <v/>
      </c>
      <c r="AK220" s="20" t="str">
        <v/>
      </c>
      <c r="AL220" s="20" t="str">
        <v/>
      </c>
      <c r="AM220" s="20" t="str">
        <v/>
      </c>
      <c r="AN220" s="20" t="str">
        <v/>
      </c>
      <c r="AO220" s="20" t="str">
        <v/>
      </c>
    </row>
    <row r="221" spans="1:41" x14ac:dyDescent="0.25">
      <c r="A221" s="18"/>
      <c r="B221" s="41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t="str">
        <f>IFERROR(VLOOKUP(A221,Tabela2[],2,0),"")</f>
        <v/>
      </c>
      <c r="Q221" s="11" t="s">
        <v>377</v>
      </c>
      <c r="R221" s="33" t="str">
        <f t="shared" si="3"/>
        <v/>
      </c>
      <c r="S221" s="33">
        <f>IF(R221="",VLOOKUP(Q221,Tabela1[],$V$4,0),R221)</f>
        <v>0</v>
      </c>
      <c r="AE221" s="20" t="str">
        <v/>
      </c>
      <c r="AF221" s="20" t="str">
        <v/>
      </c>
      <c r="AG221" s="20" t="str">
        <v/>
      </c>
      <c r="AH221" s="20" t="str">
        <v/>
      </c>
      <c r="AI221" s="20" t="str">
        <v/>
      </c>
      <c r="AJ221" s="20" t="str">
        <v/>
      </c>
      <c r="AK221" s="20" t="str">
        <v/>
      </c>
      <c r="AL221" s="20" t="str">
        <v/>
      </c>
      <c r="AM221" s="20" t="str">
        <v/>
      </c>
      <c r="AN221" s="20" t="str">
        <v/>
      </c>
      <c r="AO221" s="20" t="str">
        <v/>
      </c>
    </row>
    <row r="222" spans="1:41" x14ac:dyDescent="0.25">
      <c r="A222" s="18"/>
      <c r="B222" s="41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t="str">
        <f>IFERROR(VLOOKUP(A222,Tabela2[],2,0),"")</f>
        <v/>
      </c>
      <c r="Q222" s="11" t="s">
        <v>378</v>
      </c>
      <c r="R222" s="33" t="str">
        <f t="shared" si="3"/>
        <v/>
      </c>
      <c r="S222" s="33">
        <f>IF(R222="",VLOOKUP(Q222,Tabela1[],$V$4,0),R222)</f>
        <v>1</v>
      </c>
      <c r="AE222" s="20" t="str">
        <v/>
      </c>
      <c r="AF222" s="20" t="str">
        <v/>
      </c>
      <c r="AG222" s="20" t="str">
        <v/>
      </c>
      <c r="AH222" s="20" t="str">
        <v/>
      </c>
      <c r="AI222" s="20" t="str">
        <v/>
      </c>
      <c r="AJ222" s="20" t="str">
        <v/>
      </c>
      <c r="AK222" s="20" t="str">
        <v/>
      </c>
      <c r="AL222" s="20" t="str">
        <v/>
      </c>
      <c r="AM222" s="20" t="str">
        <v/>
      </c>
      <c r="AN222" s="20" t="str">
        <v/>
      </c>
      <c r="AO222" s="20" t="str">
        <v/>
      </c>
    </row>
    <row r="223" spans="1:41" x14ac:dyDescent="0.25">
      <c r="A223" s="18"/>
      <c r="B223" s="41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t="str">
        <f>IFERROR(VLOOKUP(A223,Tabela2[],2,0),"")</f>
        <v/>
      </c>
      <c r="Q223" s="11" t="s">
        <v>1466</v>
      </c>
      <c r="R223" s="33" t="str">
        <f t="shared" si="3"/>
        <v/>
      </c>
      <c r="S223" s="33">
        <f>IF(R223="",VLOOKUP(Q223,Tabela1[],$V$4,0),R223)</f>
        <v>0</v>
      </c>
      <c r="AE223" s="20" t="str">
        <v/>
      </c>
      <c r="AF223" s="20" t="str">
        <v/>
      </c>
      <c r="AG223" s="20" t="str">
        <v/>
      </c>
      <c r="AH223" s="20" t="str">
        <v/>
      </c>
      <c r="AI223" s="20" t="str">
        <v/>
      </c>
      <c r="AJ223" s="20" t="str">
        <v/>
      </c>
      <c r="AK223" s="20" t="str">
        <v/>
      </c>
      <c r="AL223" s="20" t="str">
        <v/>
      </c>
      <c r="AM223" s="20" t="str">
        <v/>
      </c>
      <c r="AN223" s="20" t="str">
        <v/>
      </c>
      <c r="AO223" s="20" t="str">
        <v/>
      </c>
    </row>
    <row r="224" spans="1:41" x14ac:dyDescent="0.25">
      <c r="A224" s="18"/>
      <c r="B224" s="41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t="str">
        <f>IFERROR(VLOOKUP(A224,Tabela2[],2,0),"")</f>
        <v/>
      </c>
      <c r="Q224" s="11" t="s">
        <v>1444</v>
      </c>
      <c r="R224" s="33" t="str">
        <f t="shared" si="3"/>
        <v/>
      </c>
      <c r="S224" s="33">
        <f>IF(R224="",VLOOKUP(Q224,Tabela1[],$V$4,0),R224)</f>
        <v>0</v>
      </c>
      <c r="AE224" s="20" t="str">
        <v/>
      </c>
      <c r="AF224" s="20" t="str">
        <v/>
      </c>
      <c r="AG224" s="20" t="str">
        <v/>
      </c>
      <c r="AH224" s="20" t="str">
        <v/>
      </c>
      <c r="AI224" s="20" t="str">
        <v/>
      </c>
      <c r="AJ224" s="20" t="str">
        <v/>
      </c>
      <c r="AK224" s="20" t="str">
        <v/>
      </c>
      <c r="AL224" s="20" t="str">
        <v/>
      </c>
      <c r="AM224" s="20" t="str">
        <v/>
      </c>
      <c r="AN224" s="20" t="str">
        <v/>
      </c>
      <c r="AO224" s="20" t="str">
        <v/>
      </c>
    </row>
    <row r="225" spans="1:41" x14ac:dyDescent="0.25">
      <c r="A225" s="18"/>
      <c r="B225" s="41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t="str">
        <f>IFERROR(VLOOKUP(A225,Tabela2[],2,0),"")</f>
        <v/>
      </c>
      <c r="Q225" s="11" t="s">
        <v>379</v>
      </c>
      <c r="R225" s="33" t="str">
        <f t="shared" si="3"/>
        <v/>
      </c>
      <c r="S225" s="33">
        <f>IF(R225="",VLOOKUP(Q225,Tabela1[],$V$4,0),R225)</f>
        <v>1</v>
      </c>
      <c r="AE225" s="20" t="str">
        <v/>
      </c>
      <c r="AF225" s="20" t="str">
        <v/>
      </c>
      <c r="AG225" s="20" t="str">
        <v/>
      </c>
      <c r="AH225" s="20" t="str">
        <v/>
      </c>
      <c r="AI225" s="20" t="str">
        <v/>
      </c>
      <c r="AJ225" s="20" t="str">
        <v/>
      </c>
      <c r="AK225" s="20" t="str">
        <v/>
      </c>
      <c r="AL225" s="20" t="str">
        <v/>
      </c>
      <c r="AM225" s="20" t="str">
        <v/>
      </c>
      <c r="AN225" s="20" t="str">
        <v/>
      </c>
      <c r="AO225" s="20" t="str">
        <v/>
      </c>
    </row>
    <row r="226" spans="1:41" x14ac:dyDescent="0.25">
      <c r="A226" s="18"/>
      <c r="B226" s="41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t="str">
        <f>IFERROR(VLOOKUP(A226,Tabela2[],2,0),"")</f>
        <v/>
      </c>
      <c r="Q226" s="11" t="s">
        <v>1490</v>
      </c>
      <c r="R226" s="33" t="str">
        <f t="shared" si="3"/>
        <v/>
      </c>
      <c r="S226" s="33">
        <f>IF(R226="",VLOOKUP(Q226,Tabela1[],$V$4,0),R226)</f>
        <v>0</v>
      </c>
      <c r="AE226" s="20" t="str">
        <v/>
      </c>
      <c r="AF226" s="20" t="str">
        <v/>
      </c>
      <c r="AG226" s="20" t="str">
        <v/>
      </c>
      <c r="AH226" s="20" t="str">
        <v/>
      </c>
      <c r="AI226" s="20" t="str">
        <v/>
      </c>
      <c r="AJ226" s="20" t="str">
        <v/>
      </c>
      <c r="AK226" s="20" t="str">
        <v/>
      </c>
      <c r="AL226" s="20" t="str">
        <v/>
      </c>
      <c r="AM226" s="20" t="str">
        <v/>
      </c>
      <c r="AN226" s="20" t="str">
        <v/>
      </c>
      <c r="AO226" s="20" t="str">
        <v/>
      </c>
    </row>
    <row r="227" spans="1:41" x14ac:dyDescent="0.25">
      <c r="A227" s="18"/>
      <c r="B227" s="41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t="str">
        <f>IFERROR(VLOOKUP(A227,Tabela2[],2,0),"")</f>
        <v/>
      </c>
      <c r="Q227" s="11" t="s">
        <v>1491</v>
      </c>
      <c r="R227" s="33" t="str">
        <f t="shared" si="3"/>
        <v/>
      </c>
      <c r="S227" s="33">
        <f>IF(R227="",VLOOKUP(Q227,Tabela1[],$V$4,0),R227)</f>
        <v>0</v>
      </c>
      <c r="AE227" s="20" t="str">
        <v/>
      </c>
      <c r="AF227" s="20" t="str">
        <v/>
      </c>
      <c r="AG227" s="20" t="str">
        <v/>
      </c>
      <c r="AH227" s="20" t="str">
        <v/>
      </c>
      <c r="AI227" s="20" t="str">
        <v/>
      </c>
      <c r="AJ227" s="20" t="str">
        <v/>
      </c>
      <c r="AK227" s="20" t="str">
        <v/>
      </c>
      <c r="AL227" s="20" t="str">
        <v/>
      </c>
      <c r="AM227" s="20" t="str">
        <v/>
      </c>
      <c r="AN227" s="20" t="str">
        <v/>
      </c>
      <c r="AO227" s="20" t="str">
        <v/>
      </c>
    </row>
    <row r="228" spans="1:41" x14ac:dyDescent="0.25">
      <c r="A228" s="18"/>
      <c r="B228" s="41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t="str">
        <f>IFERROR(VLOOKUP(A228,Tabela2[],2,0),"")</f>
        <v/>
      </c>
      <c r="Q228" s="11" t="s">
        <v>381</v>
      </c>
      <c r="R228" s="33" t="str">
        <f t="shared" si="3"/>
        <v/>
      </c>
      <c r="S228" s="33">
        <f>IF(R228="",VLOOKUP(Q228,Tabela1[],$V$4,0),R228)</f>
        <v>0</v>
      </c>
      <c r="AE228" s="20" t="str">
        <v/>
      </c>
      <c r="AF228" s="20" t="str">
        <v/>
      </c>
      <c r="AG228" s="20" t="str">
        <v/>
      </c>
      <c r="AH228" s="20" t="str">
        <v/>
      </c>
      <c r="AI228" s="20" t="str">
        <v/>
      </c>
      <c r="AJ228" s="20" t="str">
        <v/>
      </c>
      <c r="AK228" s="20" t="str">
        <v/>
      </c>
      <c r="AL228" s="20" t="str">
        <v/>
      </c>
      <c r="AM228" s="20" t="str">
        <v/>
      </c>
      <c r="AN228" s="20" t="str">
        <v/>
      </c>
      <c r="AO228" s="20" t="str">
        <v/>
      </c>
    </row>
    <row r="229" spans="1:41" x14ac:dyDescent="0.25">
      <c r="A229" s="18"/>
      <c r="B229" s="41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t="str">
        <f>IFERROR(VLOOKUP(A229,Tabela2[],2,0),"")</f>
        <v/>
      </c>
      <c r="Q229" s="11" t="s">
        <v>382</v>
      </c>
      <c r="R229" s="33" t="str">
        <f t="shared" si="3"/>
        <v/>
      </c>
      <c r="S229" s="33">
        <f>IF(R229="",VLOOKUP(Q229,Tabela1[],$V$4,0),R229)</f>
        <v>0</v>
      </c>
      <c r="AE229" s="20" t="str">
        <v/>
      </c>
      <c r="AF229" s="20" t="str">
        <v/>
      </c>
      <c r="AG229" s="20" t="str">
        <v/>
      </c>
      <c r="AH229" s="20" t="str">
        <v/>
      </c>
      <c r="AI229" s="20" t="str">
        <v/>
      </c>
      <c r="AJ229" s="20" t="str">
        <v/>
      </c>
      <c r="AK229" s="20" t="str">
        <v/>
      </c>
      <c r="AL229" s="20" t="str">
        <v/>
      </c>
      <c r="AM229" s="20" t="str">
        <v/>
      </c>
      <c r="AN229" s="20" t="str">
        <v/>
      </c>
      <c r="AO229" s="20" t="str">
        <v/>
      </c>
    </row>
    <row r="230" spans="1:41" x14ac:dyDescent="0.25">
      <c r="A230" s="18"/>
      <c r="B230" s="41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t="str">
        <f>IFERROR(VLOOKUP(A230,Tabela2[],2,0),"")</f>
        <v/>
      </c>
      <c r="Q230" s="11" t="s">
        <v>383</v>
      </c>
      <c r="R230" s="33" t="str">
        <f t="shared" si="3"/>
        <v/>
      </c>
      <c r="S230" s="33">
        <f>IF(R230="",VLOOKUP(Q230,Tabela1[],$V$4,0),R230)</f>
        <v>0</v>
      </c>
      <c r="AE230" s="20" t="str">
        <v/>
      </c>
      <c r="AF230" s="20" t="str">
        <v/>
      </c>
      <c r="AG230" s="20" t="str">
        <v/>
      </c>
      <c r="AH230" s="20" t="str">
        <v/>
      </c>
      <c r="AI230" s="20" t="str">
        <v/>
      </c>
      <c r="AJ230" s="20" t="str">
        <v/>
      </c>
      <c r="AK230" s="20" t="str">
        <v/>
      </c>
      <c r="AL230" s="20" t="str">
        <v/>
      </c>
      <c r="AM230" s="20" t="str">
        <v/>
      </c>
      <c r="AN230" s="20" t="str">
        <v/>
      </c>
      <c r="AO230" s="20" t="str">
        <v/>
      </c>
    </row>
    <row r="231" spans="1:41" x14ac:dyDescent="0.25">
      <c r="A231" s="18"/>
      <c r="B231" s="41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t="str">
        <f>IFERROR(VLOOKUP(A231,Tabela2[],2,0),"")</f>
        <v/>
      </c>
      <c r="Q231" s="11" t="s">
        <v>384</v>
      </c>
      <c r="R231" s="33" t="str">
        <f t="shared" si="3"/>
        <v/>
      </c>
      <c r="S231" s="33">
        <f>IF(R231="",VLOOKUP(Q231,Tabela1[],$V$4,0),R231)</f>
        <v>2</v>
      </c>
      <c r="AE231" s="20" t="str">
        <v/>
      </c>
      <c r="AF231" s="20" t="str">
        <v/>
      </c>
      <c r="AG231" s="20" t="str">
        <v/>
      </c>
      <c r="AH231" s="20" t="str">
        <v/>
      </c>
      <c r="AI231" s="20" t="str">
        <v/>
      </c>
      <c r="AJ231" s="20" t="str">
        <v/>
      </c>
      <c r="AK231" s="20" t="str">
        <v/>
      </c>
      <c r="AL231" s="20" t="str">
        <v/>
      </c>
      <c r="AM231" s="20" t="str">
        <v/>
      </c>
      <c r="AN231" s="20" t="str">
        <v/>
      </c>
      <c r="AO231" s="20" t="str">
        <v/>
      </c>
    </row>
    <row r="232" spans="1:41" x14ac:dyDescent="0.25">
      <c r="A232" s="18"/>
      <c r="B232" s="41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t="str">
        <f>IFERROR(VLOOKUP(A232,Tabela2[],2,0),"")</f>
        <v/>
      </c>
      <c r="Q232" s="11" t="s">
        <v>103</v>
      </c>
      <c r="R232" s="33" t="str">
        <f t="shared" si="3"/>
        <v/>
      </c>
      <c r="S232" s="33">
        <f>IF(R232="",VLOOKUP(Q232,Tabela1[],$V$4,0),R232)</f>
        <v>7</v>
      </c>
      <c r="AE232" s="20" t="str">
        <v/>
      </c>
      <c r="AF232" s="20" t="str">
        <v/>
      </c>
      <c r="AG232" s="20" t="str">
        <v/>
      </c>
      <c r="AH232" s="20" t="str">
        <v/>
      </c>
      <c r="AI232" s="20" t="str">
        <v/>
      </c>
      <c r="AJ232" s="20" t="str">
        <v/>
      </c>
      <c r="AK232" s="20" t="str">
        <v/>
      </c>
      <c r="AL232" s="20" t="str">
        <v/>
      </c>
      <c r="AM232" s="20" t="str">
        <v/>
      </c>
      <c r="AN232" s="20" t="str">
        <v/>
      </c>
      <c r="AO232" s="20" t="str">
        <v/>
      </c>
    </row>
    <row r="233" spans="1:41" x14ac:dyDescent="0.25">
      <c r="A233" s="18"/>
      <c r="B233" s="41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t="str">
        <f>IFERROR(VLOOKUP(A233,Tabela2[],2,0),"")</f>
        <v/>
      </c>
      <c r="Q233" s="11" t="s">
        <v>385</v>
      </c>
      <c r="R233" s="33" t="str">
        <f t="shared" si="3"/>
        <v/>
      </c>
      <c r="S233" s="33">
        <f>IF(R233="",VLOOKUP(Q233,Tabela1[],$V$4,0),R233)</f>
        <v>0</v>
      </c>
      <c r="AE233" s="20" t="str">
        <v/>
      </c>
      <c r="AF233" s="20" t="str">
        <v/>
      </c>
      <c r="AG233" s="20" t="str">
        <v/>
      </c>
      <c r="AH233" s="20" t="str">
        <v/>
      </c>
      <c r="AI233" s="20" t="str">
        <v/>
      </c>
      <c r="AJ233" s="20" t="str">
        <v/>
      </c>
      <c r="AK233" s="20" t="str">
        <v/>
      </c>
      <c r="AL233" s="20" t="str">
        <v/>
      </c>
      <c r="AM233" s="20" t="str">
        <v/>
      </c>
      <c r="AN233" s="20" t="str">
        <v/>
      </c>
      <c r="AO233" s="20" t="str">
        <v/>
      </c>
    </row>
    <row r="234" spans="1:41" x14ac:dyDescent="0.25">
      <c r="A234" s="18"/>
      <c r="B234" s="41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t="str">
        <f>IFERROR(VLOOKUP(A234,Tabela2[],2,0),"")</f>
        <v/>
      </c>
      <c r="Q234" s="11" t="s">
        <v>386</v>
      </c>
      <c r="R234" s="33" t="str">
        <f t="shared" si="3"/>
        <v/>
      </c>
      <c r="S234" s="33">
        <f>IF(R234="",VLOOKUP(Q234,Tabela1[],$V$4,0),R234)</f>
        <v>4</v>
      </c>
      <c r="AE234" s="20" t="str">
        <v/>
      </c>
      <c r="AF234" s="20" t="str">
        <v/>
      </c>
      <c r="AG234" s="20" t="str">
        <v/>
      </c>
      <c r="AH234" s="20" t="str">
        <v/>
      </c>
      <c r="AI234" s="20" t="str">
        <v/>
      </c>
      <c r="AJ234" s="20" t="str">
        <v/>
      </c>
      <c r="AK234" s="20" t="str">
        <v/>
      </c>
      <c r="AL234" s="20" t="str">
        <v/>
      </c>
      <c r="AM234" s="20" t="str">
        <v/>
      </c>
      <c r="AN234" s="20" t="str">
        <v/>
      </c>
      <c r="AO234" s="20" t="str">
        <v/>
      </c>
    </row>
    <row r="235" spans="1:41" x14ac:dyDescent="0.25">
      <c r="A235" s="18"/>
      <c r="B235" s="41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t="str">
        <f>IFERROR(VLOOKUP(A235,Tabela2[],2,0),"")</f>
        <v/>
      </c>
      <c r="Q235" s="11" t="s">
        <v>387</v>
      </c>
      <c r="R235" s="33" t="str">
        <f t="shared" si="3"/>
        <v/>
      </c>
      <c r="S235" s="33">
        <f>IF(R235="",VLOOKUP(Q235,Tabela1[],$V$4,0),R235)</f>
        <v>1</v>
      </c>
      <c r="AE235" s="20" t="str">
        <v/>
      </c>
      <c r="AF235" s="20" t="str">
        <v/>
      </c>
      <c r="AG235" s="20" t="str">
        <v/>
      </c>
      <c r="AH235" s="20" t="str">
        <v/>
      </c>
      <c r="AI235" s="20" t="str">
        <v/>
      </c>
      <c r="AJ235" s="20" t="str">
        <v/>
      </c>
      <c r="AK235" s="20" t="str">
        <v/>
      </c>
      <c r="AL235" s="20" t="str">
        <v/>
      </c>
      <c r="AM235" s="20" t="str">
        <v/>
      </c>
      <c r="AN235" s="20" t="str">
        <v/>
      </c>
      <c r="AO235" s="20" t="str">
        <v/>
      </c>
    </row>
    <row r="236" spans="1:41" x14ac:dyDescent="0.25">
      <c r="A236" s="18"/>
      <c r="B236" s="41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t="str">
        <f>IFERROR(VLOOKUP(A236,Tabela2[],2,0),"")</f>
        <v/>
      </c>
      <c r="Q236" s="11" t="s">
        <v>388</v>
      </c>
      <c r="R236" s="33" t="str">
        <f t="shared" si="3"/>
        <v/>
      </c>
      <c r="S236" s="33">
        <f>IF(R236="",VLOOKUP(Q236,Tabela1[],$V$4,0),R236)</f>
        <v>6</v>
      </c>
      <c r="AE236" s="20" t="str">
        <v/>
      </c>
      <c r="AF236" s="20" t="str">
        <v/>
      </c>
      <c r="AG236" s="20" t="str">
        <v/>
      </c>
      <c r="AH236" s="20" t="str">
        <v/>
      </c>
      <c r="AI236" s="20" t="str">
        <v/>
      </c>
      <c r="AJ236" s="20" t="str">
        <v/>
      </c>
      <c r="AK236" s="20" t="str">
        <v/>
      </c>
      <c r="AL236" s="20" t="str">
        <v/>
      </c>
      <c r="AM236" s="20" t="str">
        <v/>
      </c>
      <c r="AN236" s="20" t="str">
        <v/>
      </c>
      <c r="AO236" s="20" t="str">
        <v/>
      </c>
    </row>
    <row r="237" spans="1:41" x14ac:dyDescent="0.25">
      <c r="A237" s="18"/>
      <c r="B237" s="41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t="str">
        <f>IFERROR(VLOOKUP(A237,Tabela2[],2,0),"")</f>
        <v/>
      </c>
      <c r="Q237" s="11" t="s">
        <v>389</v>
      </c>
      <c r="R237" s="33" t="str">
        <f t="shared" si="3"/>
        <v/>
      </c>
      <c r="S237" s="33">
        <f>IF(R237="",VLOOKUP(Q237,Tabela1[],$V$4,0),R237)</f>
        <v>0</v>
      </c>
      <c r="AE237" s="20" t="str">
        <v/>
      </c>
      <c r="AF237" s="20" t="str">
        <v/>
      </c>
      <c r="AG237" s="20" t="str">
        <v/>
      </c>
      <c r="AH237" s="20" t="str">
        <v/>
      </c>
      <c r="AI237" s="20" t="str">
        <v/>
      </c>
      <c r="AJ237" s="20" t="str">
        <v/>
      </c>
      <c r="AK237" s="20" t="str">
        <v/>
      </c>
      <c r="AL237" s="20" t="str">
        <v/>
      </c>
      <c r="AM237" s="20" t="str">
        <v/>
      </c>
      <c r="AN237" s="20" t="str">
        <v/>
      </c>
      <c r="AO237" s="20" t="str">
        <v/>
      </c>
    </row>
    <row r="238" spans="1:41" x14ac:dyDescent="0.25">
      <c r="A238" s="18"/>
      <c r="B238" s="41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t="str">
        <f>IFERROR(VLOOKUP(A238,Tabela2[],2,0),"")</f>
        <v/>
      </c>
      <c r="Q238" s="11" t="s">
        <v>1452</v>
      </c>
      <c r="R238" s="33" t="str">
        <f t="shared" si="3"/>
        <v/>
      </c>
      <c r="S238" s="33">
        <f>IF(R238="",VLOOKUP(Q238,Tabela1[],$V$4,0),R238)</f>
        <v>0</v>
      </c>
      <c r="AE238" s="20" t="str">
        <v/>
      </c>
      <c r="AF238" s="20" t="str">
        <v/>
      </c>
      <c r="AG238" s="20" t="str">
        <v/>
      </c>
      <c r="AH238" s="20" t="str">
        <v/>
      </c>
      <c r="AI238" s="20" t="str">
        <v/>
      </c>
      <c r="AJ238" s="20" t="str">
        <v/>
      </c>
      <c r="AK238" s="20" t="str">
        <v/>
      </c>
      <c r="AL238" s="20" t="str">
        <v/>
      </c>
      <c r="AM238" s="20" t="str">
        <v/>
      </c>
      <c r="AN238" s="20" t="str">
        <v/>
      </c>
      <c r="AO238" s="20" t="str">
        <v/>
      </c>
    </row>
    <row r="239" spans="1:41" x14ac:dyDescent="0.25">
      <c r="A239" s="18"/>
      <c r="B239" s="41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t="str">
        <f>IFERROR(VLOOKUP(A239,Tabela2[],2,0),"")</f>
        <v/>
      </c>
      <c r="Q239" s="11" t="s">
        <v>107</v>
      </c>
      <c r="R239" s="33" t="str">
        <f t="shared" si="3"/>
        <v/>
      </c>
      <c r="S239" s="33">
        <f>IF(R239="",VLOOKUP(Q239,Tabela1[],$V$4,0),R239)</f>
        <v>8</v>
      </c>
      <c r="AE239" s="20" t="str">
        <v/>
      </c>
      <c r="AF239" s="20" t="str">
        <v/>
      </c>
      <c r="AG239" s="20" t="str">
        <v/>
      </c>
      <c r="AH239" s="20" t="str">
        <v/>
      </c>
      <c r="AI239" s="20" t="str">
        <v/>
      </c>
      <c r="AJ239" s="20" t="str">
        <v/>
      </c>
      <c r="AK239" s="20" t="str">
        <v/>
      </c>
      <c r="AL239" s="20" t="str">
        <v/>
      </c>
      <c r="AM239" s="20" t="str">
        <v/>
      </c>
      <c r="AN239" s="20" t="str">
        <v/>
      </c>
      <c r="AO239" s="20" t="str">
        <v/>
      </c>
    </row>
    <row r="240" spans="1:41" x14ac:dyDescent="0.25">
      <c r="A240" s="18"/>
      <c r="B240" s="41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t="str">
        <f>IFERROR(VLOOKUP(A240,Tabela2[],2,0),"")</f>
        <v/>
      </c>
      <c r="Q240" s="11" t="s">
        <v>390</v>
      </c>
      <c r="R240" s="33" t="str">
        <f t="shared" si="3"/>
        <v/>
      </c>
      <c r="S240" s="33">
        <f>IF(R240="",VLOOKUP(Q240,Tabela1[],$V$4,0),R240)</f>
        <v>0</v>
      </c>
      <c r="AE240" s="20" t="str">
        <v/>
      </c>
      <c r="AF240" s="20" t="str">
        <v/>
      </c>
      <c r="AG240" s="20" t="str">
        <v/>
      </c>
      <c r="AH240" s="20" t="str">
        <v/>
      </c>
      <c r="AI240" s="20" t="str">
        <v/>
      </c>
      <c r="AJ240" s="20" t="str">
        <v/>
      </c>
      <c r="AK240" s="20" t="str">
        <v/>
      </c>
      <c r="AL240" s="20" t="str">
        <v/>
      </c>
      <c r="AM240" s="20" t="str">
        <v/>
      </c>
      <c r="AN240" s="20" t="str">
        <v/>
      </c>
      <c r="AO240" s="20" t="str">
        <v/>
      </c>
    </row>
    <row r="241" spans="1:41" x14ac:dyDescent="0.25">
      <c r="A241" s="18"/>
      <c r="B241" s="41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t="str">
        <f>IFERROR(VLOOKUP(A241,Tabela2[],2,0),"")</f>
        <v/>
      </c>
      <c r="Q241" s="11" t="s">
        <v>391</v>
      </c>
      <c r="R241" s="33" t="str">
        <f t="shared" si="3"/>
        <v/>
      </c>
      <c r="S241" s="33">
        <f>IF(R241="",VLOOKUP(Q241,Tabela1[],$V$4,0),R241)</f>
        <v>2</v>
      </c>
      <c r="AE241" s="20" t="str">
        <v/>
      </c>
      <c r="AF241" s="20" t="str">
        <v/>
      </c>
      <c r="AG241" s="20" t="str">
        <v/>
      </c>
      <c r="AH241" s="20" t="str">
        <v/>
      </c>
      <c r="AI241" s="20" t="str">
        <v/>
      </c>
      <c r="AJ241" s="20" t="str">
        <v/>
      </c>
      <c r="AK241" s="20" t="str">
        <v/>
      </c>
      <c r="AL241" s="20" t="str">
        <v/>
      </c>
      <c r="AM241" s="20" t="str">
        <v/>
      </c>
      <c r="AN241" s="20" t="str">
        <v/>
      </c>
      <c r="AO241" s="20" t="str">
        <v/>
      </c>
    </row>
    <row r="242" spans="1:41" x14ac:dyDescent="0.25">
      <c r="A242" s="18"/>
      <c r="B242" s="41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t="str">
        <f>IFERROR(VLOOKUP(A242,Tabela2[],2,0),"")</f>
        <v/>
      </c>
      <c r="Q242" s="11" t="s">
        <v>392</v>
      </c>
      <c r="R242" s="33" t="str">
        <f t="shared" si="3"/>
        <v/>
      </c>
      <c r="S242" s="33">
        <f>IF(R242="",VLOOKUP(Q242,Tabela1[],$V$4,0),R242)</f>
        <v>0</v>
      </c>
      <c r="AE242" s="20" t="str">
        <v/>
      </c>
      <c r="AF242" s="20" t="str">
        <v/>
      </c>
      <c r="AG242" s="20" t="str">
        <v/>
      </c>
      <c r="AH242" s="20" t="str">
        <v/>
      </c>
      <c r="AI242" s="20" t="str">
        <v/>
      </c>
      <c r="AJ242" s="20" t="str">
        <v/>
      </c>
      <c r="AK242" s="20" t="str">
        <v/>
      </c>
      <c r="AL242" s="20" t="str">
        <v/>
      </c>
      <c r="AM242" s="20" t="str">
        <v/>
      </c>
      <c r="AN242" s="20" t="str">
        <v/>
      </c>
      <c r="AO242" s="20" t="str">
        <v/>
      </c>
    </row>
    <row r="243" spans="1:41" x14ac:dyDescent="0.25">
      <c r="A243" s="18"/>
      <c r="B243" s="41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t="str">
        <f>IFERROR(VLOOKUP(A243,Tabela2[],2,0),"")</f>
        <v/>
      </c>
      <c r="Q243" s="11" t="s">
        <v>393</v>
      </c>
      <c r="R243" s="33" t="str">
        <f t="shared" si="3"/>
        <v/>
      </c>
      <c r="S243" s="33">
        <f>IF(R243="",VLOOKUP(Q243,Tabela1[],$V$4,0),R243)</f>
        <v>15</v>
      </c>
      <c r="AE243" s="20" t="str">
        <v/>
      </c>
      <c r="AF243" s="20" t="str">
        <v/>
      </c>
      <c r="AG243" s="20" t="str">
        <v/>
      </c>
      <c r="AH243" s="20" t="str">
        <v/>
      </c>
      <c r="AI243" s="20" t="str">
        <v/>
      </c>
      <c r="AJ243" s="20" t="str">
        <v/>
      </c>
      <c r="AK243" s="20" t="str">
        <v/>
      </c>
      <c r="AL243" s="20" t="str">
        <v/>
      </c>
      <c r="AM243" s="20" t="str">
        <v/>
      </c>
      <c r="AN243" s="20" t="str">
        <v/>
      </c>
      <c r="AO243" s="20" t="str">
        <v/>
      </c>
    </row>
    <row r="244" spans="1:41" x14ac:dyDescent="0.25">
      <c r="A244" s="18"/>
      <c r="B244" s="41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t="str">
        <f>IFERROR(VLOOKUP(A244,Tabela2[],2,0),"")</f>
        <v/>
      </c>
      <c r="Q244" s="11" t="s">
        <v>394</v>
      </c>
      <c r="R244" s="33" t="str">
        <f t="shared" si="3"/>
        <v/>
      </c>
      <c r="S244" s="33">
        <f>IF(R244="",VLOOKUP(Q244,Tabela1[],$V$4,0),R244)</f>
        <v>11</v>
      </c>
      <c r="AE244" s="20" t="str">
        <v/>
      </c>
      <c r="AF244" s="20" t="str">
        <v/>
      </c>
      <c r="AG244" s="20" t="str">
        <v/>
      </c>
      <c r="AH244" s="20" t="str">
        <v/>
      </c>
      <c r="AI244" s="20" t="str">
        <v/>
      </c>
      <c r="AJ244" s="20" t="str">
        <v/>
      </c>
      <c r="AK244" s="20" t="str">
        <v/>
      </c>
      <c r="AL244" s="20" t="str">
        <v/>
      </c>
      <c r="AM244" s="20" t="str">
        <v/>
      </c>
      <c r="AN244" s="20" t="str">
        <v/>
      </c>
      <c r="AO244" s="20" t="str">
        <v/>
      </c>
    </row>
    <row r="245" spans="1:41" x14ac:dyDescent="0.25">
      <c r="A245" s="18"/>
      <c r="B245" s="41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t="str">
        <f>IFERROR(VLOOKUP(A245,Tabela2[],2,0),"")</f>
        <v/>
      </c>
      <c r="Q245" s="11" t="s">
        <v>176</v>
      </c>
      <c r="R245" s="33" t="str">
        <f t="shared" si="3"/>
        <v/>
      </c>
      <c r="S245" s="33">
        <f>IF(R245="",VLOOKUP(Q245,Tabela1[],$V$4,0),R245)</f>
        <v>2</v>
      </c>
      <c r="AE245" s="20" t="str">
        <v/>
      </c>
      <c r="AF245" s="20" t="str">
        <v/>
      </c>
      <c r="AG245" s="20" t="str">
        <v/>
      </c>
      <c r="AH245" s="20" t="str">
        <v/>
      </c>
      <c r="AI245" s="20" t="str">
        <v/>
      </c>
      <c r="AJ245" s="20" t="str">
        <v/>
      </c>
      <c r="AK245" s="20" t="str">
        <v/>
      </c>
      <c r="AL245" s="20" t="str">
        <v/>
      </c>
      <c r="AM245" s="20" t="str">
        <v/>
      </c>
      <c r="AN245" s="20" t="str">
        <v/>
      </c>
      <c r="AO245" s="20" t="str">
        <v/>
      </c>
    </row>
    <row r="246" spans="1:41" x14ac:dyDescent="0.25">
      <c r="A246" s="18"/>
      <c r="B246" s="41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t="str">
        <f>IFERROR(VLOOKUP(A246,Tabela2[],2,0),"")</f>
        <v/>
      </c>
      <c r="Q246" s="11" t="s">
        <v>395</v>
      </c>
      <c r="R246" s="33" t="str">
        <f t="shared" si="3"/>
        <v/>
      </c>
      <c r="S246" s="33">
        <f>IF(R246="",VLOOKUP(Q246,Tabela1[],$V$4,0),R246)</f>
        <v>5</v>
      </c>
      <c r="AE246" s="20" t="str">
        <v/>
      </c>
      <c r="AF246" s="20" t="str">
        <v/>
      </c>
      <c r="AG246" s="20" t="str">
        <v/>
      </c>
      <c r="AH246" s="20" t="str">
        <v/>
      </c>
      <c r="AI246" s="20" t="str">
        <v/>
      </c>
      <c r="AJ246" s="20" t="str">
        <v/>
      </c>
      <c r="AK246" s="20" t="str">
        <v/>
      </c>
      <c r="AL246" s="20" t="str">
        <v/>
      </c>
      <c r="AM246" s="20" t="str">
        <v/>
      </c>
      <c r="AN246" s="20" t="str">
        <v/>
      </c>
      <c r="AO246" s="20" t="str">
        <v/>
      </c>
    </row>
    <row r="247" spans="1:41" x14ac:dyDescent="0.25">
      <c r="A247" s="18"/>
      <c r="B247" s="41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t="str">
        <f>IFERROR(VLOOKUP(A247,Tabela2[],2,0),"")</f>
        <v/>
      </c>
      <c r="Q247" s="11" t="s">
        <v>90</v>
      </c>
      <c r="R247" s="33" t="str">
        <f t="shared" si="3"/>
        <v/>
      </c>
      <c r="S247" s="33">
        <f>IF(R247="",VLOOKUP(Q247,Tabela1[],$V$4,0),R247)</f>
        <v>0</v>
      </c>
      <c r="AE247" s="20" t="str">
        <v/>
      </c>
      <c r="AF247" s="20" t="str">
        <v/>
      </c>
      <c r="AG247" s="20" t="str">
        <v/>
      </c>
      <c r="AH247" s="20" t="str">
        <v/>
      </c>
      <c r="AI247" s="20" t="str">
        <v/>
      </c>
      <c r="AJ247" s="20" t="str">
        <v/>
      </c>
      <c r="AK247" s="20" t="str">
        <v/>
      </c>
      <c r="AL247" s="20" t="str">
        <v/>
      </c>
      <c r="AM247" s="20" t="str">
        <v/>
      </c>
      <c r="AN247" s="20" t="str">
        <v/>
      </c>
      <c r="AO247" s="20" t="str">
        <v/>
      </c>
    </row>
    <row r="248" spans="1:41" x14ac:dyDescent="0.25">
      <c r="A248" s="18"/>
      <c r="B248" s="41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t="str">
        <f>IFERROR(VLOOKUP(A248,Tabela2[],2,0),"")</f>
        <v/>
      </c>
      <c r="Q248" s="11" t="s">
        <v>396</v>
      </c>
      <c r="R248" s="33" t="str">
        <f t="shared" si="3"/>
        <v/>
      </c>
      <c r="S248" s="33">
        <f>IF(R248="",VLOOKUP(Q248,Tabela1[],$V$4,0),R248)</f>
        <v>2</v>
      </c>
      <c r="AE248" s="20" t="str">
        <v/>
      </c>
      <c r="AF248" s="20" t="str">
        <v/>
      </c>
      <c r="AG248" s="20" t="str">
        <v/>
      </c>
      <c r="AH248" s="20" t="str">
        <v/>
      </c>
      <c r="AI248" s="20" t="str">
        <v/>
      </c>
      <c r="AJ248" s="20" t="str">
        <v/>
      </c>
      <c r="AK248" s="20" t="str">
        <v/>
      </c>
      <c r="AL248" s="20" t="str">
        <v/>
      </c>
      <c r="AM248" s="20" t="str">
        <v/>
      </c>
      <c r="AN248" s="20" t="str">
        <v/>
      </c>
      <c r="AO248" s="20" t="str">
        <v/>
      </c>
    </row>
    <row r="249" spans="1:41" x14ac:dyDescent="0.25">
      <c r="A249" s="18"/>
      <c r="B249" s="41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t="str">
        <f>IFERROR(VLOOKUP(A249,Tabela2[],2,0),"")</f>
        <v/>
      </c>
      <c r="Q249" s="11" t="s">
        <v>397</v>
      </c>
      <c r="R249" s="33" t="str">
        <f t="shared" si="3"/>
        <v/>
      </c>
      <c r="S249" s="33">
        <f>IF(R249="",VLOOKUP(Q249,Tabela1[],$V$4,0),R249)</f>
        <v>7</v>
      </c>
      <c r="AE249" s="20" t="str">
        <v/>
      </c>
      <c r="AF249" s="20" t="str">
        <v/>
      </c>
      <c r="AG249" s="20" t="str">
        <v/>
      </c>
      <c r="AH249" s="20" t="str">
        <v/>
      </c>
      <c r="AI249" s="20" t="str">
        <v/>
      </c>
      <c r="AJ249" s="20" t="str">
        <v/>
      </c>
      <c r="AK249" s="20" t="str">
        <v/>
      </c>
      <c r="AL249" s="20" t="str">
        <v/>
      </c>
      <c r="AM249" s="20" t="str">
        <v/>
      </c>
      <c r="AN249" s="20" t="str">
        <v/>
      </c>
      <c r="AO249" s="20" t="str">
        <v/>
      </c>
    </row>
    <row r="250" spans="1:41" x14ac:dyDescent="0.25">
      <c r="A250" s="18"/>
      <c r="B250" s="41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t="str">
        <f>IFERROR(VLOOKUP(A250,Tabela2[],2,0),"")</f>
        <v/>
      </c>
      <c r="Q250" s="11" t="s">
        <v>398</v>
      </c>
      <c r="R250" s="33" t="str">
        <f t="shared" si="3"/>
        <v/>
      </c>
      <c r="S250" s="33">
        <f>IF(R250="",VLOOKUP(Q250,Tabela1[],$V$4,0),R250)</f>
        <v>0</v>
      </c>
      <c r="AE250" s="20" t="str">
        <v/>
      </c>
      <c r="AF250" s="20" t="str">
        <v/>
      </c>
      <c r="AG250" s="20" t="str">
        <v/>
      </c>
      <c r="AH250" s="20" t="str">
        <v/>
      </c>
      <c r="AI250" s="20" t="str">
        <v/>
      </c>
      <c r="AJ250" s="20" t="str">
        <v/>
      </c>
      <c r="AK250" s="20" t="str">
        <v/>
      </c>
      <c r="AL250" s="20" t="str">
        <v/>
      </c>
      <c r="AM250" s="20" t="str">
        <v/>
      </c>
      <c r="AN250" s="20" t="str">
        <v/>
      </c>
      <c r="AO250" s="20" t="str">
        <v/>
      </c>
    </row>
    <row r="251" spans="1:41" x14ac:dyDescent="0.25">
      <c r="A251" s="18"/>
      <c r="B251" s="41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t="str">
        <f>IFERROR(VLOOKUP(A251,Tabela2[],2,0),"")</f>
        <v/>
      </c>
      <c r="Q251" s="11" t="s">
        <v>399</v>
      </c>
      <c r="R251" s="33" t="str">
        <f t="shared" si="3"/>
        <v/>
      </c>
      <c r="S251" s="33">
        <f>IF(R251="",VLOOKUP(Q251,Tabela1[],$V$4,0),R251)</f>
        <v>0</v>
      </c>
      <c r="AE251" s="20" t="str">
        <v/>
      </c>
      <c r="AF251" s="20" t="str">
        <v/>
      </c>
      <c r="AG251" s="20" t="str">
        <v/>
      </c>
      <c r="AH251" s="20" t="str">
        <v/>
      </c>
      <c r="AI251" s="20" t="str">
        <v/>
      </c>
      <c r="AJ251" s="20" t="str">
        <v/>
      </c>
      <c r="AK251" s="20" t="str">
        <v/>
      </c>
      <c r="AL251" s="20" t="str">
        <v/>
      </c>
      <c r="AM251" s="20" t="str">
        <v/>
      </c>
      <c r="AN251" s="20" t="str">
        <v/>
      </c>
      <c r="AO251" s="20" t="str">
        <v/>
      </c>
    </row>
    <row r="252" spans="1:41" x14ac:dyDescent="0.25">
      <c r="A252" s="18"/>
      <c r="B252" s="41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t="str">
        <f>IFERROR(VLOOKUP(A252,Tabela2[],2,0),"")</f>
        <v/>
      </c>
      <c r="Q252" s="11" t="s">
        <v>400</v>
      </c>
      <c r="R252" s="33" t="str">
        <f t="shared" si="3"/>
        <v/>
      </c>
      <c r="S252" s="33">
        <f>IF(R252="",VLOOKUP(Q252,Tabela1[],$V$4,0),R252)</f>
        <v>0</v>
      </c>
      <c r="AE252" s="20" t="str">
        <v/>
      </c>
      <c r="AF252" s="20" t="str">
        <v/>
      </c>
      <c r="AG252" s="20" t="str">
        <v/>
      </c>
      <c r="AH252" s="20" t="str">
        <v/>
      </c>
      <c r="AI252" s="20" t="str">
        <v/>
      </c>
      <c r="AJ252" s="20" t="str">
        <v/>
      </c>
      <c r="AK252" s="20" t="str">
        <v/>
      </c>
      <c r="AL252" s="20" t="str">
        <v/>
      </c>
      <c r="AM252" s="20" t="str">
        <v/>
      </c>
      <c r="AN252" s="20" t="str">
        <v/>
      </c>
      <c r="AO252" s="20" t="str">
        <v/>
      </c>
    </row>
    <row r="253" spans="1:41" x14ac:dyDescent="0.25">
      <c r="A253" s="18"/>
      <c r="B253" s="41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t="str">
        <f>IFERROR(VLOOKUP(A253,Tabela2[],2,0),"")</f>
        <v/>
      </c>
      <c r="Q253" s="11" t="s">
        <v>131</v>
      </c>
      <c r="R253" s="33" t="str">
        <f t="shared" si="3"/>
        <v/>
      </c>
      <c r="S253" s="33">
        <f>IF(R253="",VLOOKUP(Q253,Tabela1[],$V$4,0),R253)</f>
        <v>1</v>
      </c>
      <c r="AE253" s="20" t="str">
        <v/>
      </c>
      <c r="AF253" s="20" t="str">
        <v/>
      </c>
      <c r="AG253" s="20" t="str">
        <v/>
      </c>
      <c r="AH253" s="20" t="str">
        <v/>
      </c>
      <c r="AI253" s="20" t="str">
        <v/>
      </c>
      <c r="AJ253" s="20" t="str">
        <v/>
      </c>
      <c r="AK253" s="20" t="str">
        <v/>
      </c>
      <c r="AL253" s="20" t="str">
        <v/>
      </c>
      <c r="AM253" s="20" t="str">
        <v/>
      </c>
      <c r="AN253" s="20" t="str">
        <v/>
      </c>
      <c r="AO253" s="20" t="str">
        <v/>
      </c>
    </row>
    <row r="254" spans="1:41" x14ac:dyDescent="0.25">
      <c r="A254" s="18"/>
      <c r="B254" s="41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t="str">
        <f>IFERROR(VLOOKUP(A254,Tabela2[],2,0),"")</f>
        <v/>
      </c>
      <c r="Q254" s="11" t="s">
        <v>401</v>
      </c>
      <c r="R254" s="33" t="str">
        <f t="shared" si="3"/>
        <v/>
      </c>
      <c r="S254" s="33">
        <f>IF(R254="",VLOOKUP(Q254,Tabela1[],$V$4,0),R254)</f>
        <v>0</v>
      </c>
      <c r="AE254" s="20" t="str">
        <v/>
      </c>
      <c r="AF254" s="20" t="str">
        <v/>
      </c>
      <c r="AG254" s="20" t="str">
        <v/>
      </c>
      <c r="AH254" s="20" t="str">
        <v/>
      </c>
      <c r="AI254" s="20" t="str">
        <v/>
      </c>
      <c r="AJ254" s="20" t="str">
        <v/>
      </c>
      <c r="AK254" s="20" t="str">
        <v/>
      </c>
      <c r="AL254" s="20" t="str">
        <v/>
      </c>
      <c r="AM254" s="20" t="str">
        <v/>
      </c>
      <c r="AN254" s="20" t="str">
        <v/>
      </c>
      <c r="AO254" s="20" t="str">
        <v/>
      </c>
    </row>
    <row r="255" spans="1:41" x14ac:dyDescent="0.25">
      <c r="A255" s="18"/>
      <c r="B255" s="41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t="str">
        <f>IFERROR(VLOOKUP(A255,Tabela2[],2,0),"")</f>
        <v/>
      </c>
      <c r="Q255" s="11" t="s">
        <v>402</v>
      </c>
      <c r="R255" s="33" t="str">
        <f t="shared" si="3"/>
        <v/>
      </c>
      <c r="S255" s="33">
        <f>IF(R255="",VLOOKUP(Q255,Tabela1[],$V$4,0),R255)</f>
        <v>0</v>
      </c>
      <c r="AE255" s="20" t="str">
        <v/>
      </c>
      <c r="AF255" s="20" t="str">
        <v/>
      </c>
      <c r="AG255" s="20" t="str">
        <v/>
      </c>
      <c r="AH255" s="20" t="str">
        <v/>
      </c>
      <c r="AI255" s="20" t="str">
        <v/>
      </c>
      <c r="AJ255" s="20" t="str">
        <v/>
      </c>
      <c r="AK255" s="20" t="str">
        <v/>
      </c>
      <c r="AL255" s="20" t="str">
        <v/>
      </c>
      <c r="AM255" s="20" t="str">
        <v/>
      </c>
      <c r="AN255" s="20" t="str">
        <v/>
      </c>
      <c r="AO255" s="20" t="str">
        <v/>
      </c>
    </row>
    <row r="256" spans="1:41" x14ac:dyDescent="0.25">
      <c r="A256" s="18"/>
      <c r="B256" s="41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t="str">
        <f>IFERROR(VLOOKUP(A256,Tabela2[],2,0),"")</f>
        <v/>
      </c>
      <c r="Q256" s="11" t="s">
        <v>1408</v>
      </c>
      <c r="R256" s="33" t="str">
        <f t="shared" si="3"/>
        <v/>
      </c>
      <c r="S256" s="33">
        <f>IF(R256="",VLOOKUP(Q256,Tabela1[],$V$4,0),R256)</f>
        <v>0</v>
      </c>
      <c r="AE256" s="20" t="str">
        <v/>
      </c>
      <c r="AF256" s="20" t="str">
        <v/>
      </c>
      <c r="AG256" s="20" t="str">
        <v/>
      </c>
      <c r="AH256" s="20" t="str">
        <v/>
      </c>
      <c r="AI256" s="20" t="str">
        <v/>
      </c>
      <c r="AJ256" s="20" t="str">
        <v/>
      </c>
      <c r="AK256" s="20" t="str">
        <v/>
      </c>
      <c r="AL256" s="20" t="str">
        <v/>
      </c>
      <c r="AM256" s="20" t="str">
        <v/>
      </c>
      <c r="AN256" s="20" t="str">
        <v/>
      </c>
      <c r="AO256" s="20" t="str">
        <v/>
      </c>
    </row>
    <row r="257" spans="1:41" x14ac:dyDescent="0.25">
      <c r="A257" s="18"/>
      <c r="B257" s="41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t="str">
        <f>IFERROR(VLOOKUP(A257,Tabela2[],2,0),"")</f>
        <v/>
      </c>
      <c r="Q257" s="11" t="s">
        <v>403</v>
      </c>
      <c r="R257" s="33" t="str">
        <f t="shared" si="3"/>
        <v/>
      </c>
      <c r="S257" s="33">
        <f>IF(R257="",VLOOKUP(Q257,Tabela1[],$V$4,0),R257)</f>
        <v>0</v>
      </c>
      <c r="AE257" s="20" t="str">
        <v/>
      </c>
      <c r="AF257" s="20" t="str">
        <v/>
      </c>
      <c r="AG257" s="20" t="str">
        <v/>
      </c>
      <c r="AH257" s="20" t="str">
        <v/>
      </c>
      <c r="AI257" s="20" t="str">
        <v/>
      </c>
      <c r="AJ257" s="20" t="str">
        <v/>
      </c>
      <c r="AK257" s="20" t="str">
        <v/>
      </c>
      <c r="AL257" s="20" t="str">
        <v/>
      </c>
      <c r="AM257" s="20" t="str">
        <v/>
      </c>
      <c r="AN257" s="20" t="str">
        <v/>
      </c>
      <c r="AO257" s="20" t="str">
        <v/>
      </c>
    </row>
    <row r="258" spans="1:41" x14ac:dyDescent="0.25">
      <c r="A258" s="18"/>
      <c r="B258" s="41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t="str">
        <f>IFERROR(VLOOKUP(A258,Tabela2[],2,0),"")</f>
        <v/>
      </c>
      <c r="Q258" s="11" t="s">
        <v>404</v>
      </c>
      <c r="R258" s="33" t="str">
        <f t="shared" ref="R258:R302" si="4">IFERROR(VLOOKUP(Q258,$A$1:$L$300,$V$3,0),"")</f>
        <v/>
      </c>
      <c r="S258" s="33">
        <f>IF(R258="",VLOOKUP(Q258,Tabela1[],$V$4,0),R258)</f>
        <v>8</v>
      </c>
      <c r="AE258" s="20" t="str">
        <v/>
      </c>
      <c r="AF258" s="20" t="str">
        <v/>
      </c>
      <c r="AG258" s="20" t="str">
        <v/>
      </c>
      <c r="AH258" s="20" t="str">
        <v/>
      </c>
      <c r="AI258" s="20" t="str">
        <v/>
      </c>
      <c r="AJ258" s="20" t="str">
        <v/>
      </c>
      <c r="AK258" s="20" t="str">
        <v/>
      </c>
      <c r="AL258" s="20" t="str">
        <v/>
      </c>
      <c r="AM258" s="20" t="str">
        <v/>
      </c>
      <c r="AN258" s="20" t="str">
        <v/>
      </c>
      <c r="AO258" s="20" t="str">
        <v/>
      </c>
    </row>
    <row r="259" spans="1:41" x14ac:dyDescent="0.25">
      <c r="A259" s="18"/>
      <c r="B259" s="41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t="str">
        <f>IFERROR(VLOOKUP(A259,Tabela2[],2,0),"")</f>
        <v/>
      </c>
      <c r="Q259" s="11" t="s">
        <v>405</v>
      </c>
      <c r="R259" s="33" t="str">
        <f t="shared" si="4"/>
        <v/>
      </c>
      <c r="S259" s="33">
        <f>IF(R259="",VLOOKUP(Q259,Tabela1[],$V$4,0),R259)</f>
        <v>3</v>
      </c>
      <c r="AE259" s="20" t="str">
        <v/>
      </c>
      <c r="AF259" s="20" t="str">
        <v/>
      </c>
      <c r="AG259" s="20" t="str">
        <v/>
      </c>
      <c r="AH259" s="20" t="str">
        <v/>
      </c>
      <c r="AI259" s="20" t="str">
        <v/>
      </c>
      <c r="AJ259" s="20" t="str">
        <v/>
      </c>
      <c r="AK259" s="20" t="str">
        <v/>
      </c>
      <c r="AL259" s="20" t="str">
        <v/>
      </c>
      <c r="AM259" s="20" t="str">
        <v/>
      </c>
      <c r="AN259" s="20" t="str">
        <v/>
      </c>
      <c r="AO259" s="20" t="str">
        <v/>
      </c>
    </row>
    <row r="260" spans="1:41" x14ac:dyDescent="0.25">
      <c r="A260" s="18"/>
      <c r="B260" s="41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t="str">
        <f>IFERROR(VLOOKUP(A260,Tabela2[],2,0),"")</f>
        <v/>
      </c>
      <c r="Q260" s="11" t="s">
        <v>406</v>
      </c>
      <c r="R260" s="33" t="str">
        <f t="shared" si="4"/>
        <v/>
      </c>
      <c r="S260" s="33">
        <f>IF(R260="",VLOOKUP(Q260,Tabela1[],$V$4,0),R260)</f>
        <v>15</v>
      </c>
      <c r="AE260" s="20" t="str">
        <v/>
      </c>
      <c r="AF260" s="20" t="str">
        <v/>
      </c>
      <c r="AG260" s="20" t="str">
        <v/>
      </c>
      <c r="AH260" s="20" t="str">
        <v/>
      </c>
      <c r="AI260" s="20" t="str">
        <v/>
      </c>
      <c r="AJ260" s="20" t="str">
        <v/>
      </c>
      <c r="AK260" s="20" t="str">
        <v/>
      </c>
      <c r="AL260" s="20" t="str">
        <v/>
      </c>
      <c r="AM260" s="20" t="str">
        <v/>
      </c>
      <c r="AN260" s="20" t="str">
        <v/>
      </c>
      <c r="AO260" s="20" t="str">
        <v/>
      </c>
    </row>
    <row r="261" spans="1:41" x14ac:dyDescent="0.25">
      <c r="A261" s="18"/>
      <c r="B261" s="41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t="str">
        <f>IFERROR(VLOOKUP(A261,Tabela2[],2,0),"")</f>
        <v/>
      </c>
      <c r="Q261" s="11" t="s">
        <v>407</v>
      </c>
      <c r="R261" s="33" t="str">
        <f t="shared" si="4"/>
        <v/>
      </c>
      <c r="S261" s="33">
        <f>IF(R261="",VLOOKUP(Q261,Tabela1[],$V$4,0),R261)</f>
        <v>0</v>
      </c>
      <c r="AE261" s="20" t="str">
        <v/>
      </c>
      <c r="AF261" s="20" t="str">
        <v/>
      </c>
      <c r="AG261" s="20" t="str">
        <v/>
      </c>
      <c r="AH261" s="20" t="str">
        <v/>
      </c>
      <c r="AI261" s="20" t="str">
        <v/>
      </c>
      <c r="AJ261" s="20" t="str">
        <v/>
      </c>
      <c r="AK261" s="20" t="str">
        <v/>
      </c>
      <c r="AL261" s="20" t="str">
        <v/>
      </c>
      <c r="AM261" s="20" t="str">
        <v/>
      </c>
      <c r="AN261" s="20" t="str">
        <v/>
      </c>
      <c r="AO261" s="20" t="str">
        <v/>
      </c>
    </row>
    <row r="262" spans="1:41" x14ac:dyDescent="0.25">
      <c r="A262" s="18"/>
      <c r="B262" s="41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t="str">
        <f>IFERROR(VLOOKUP(A262,Tabela2[],2,0),"")</f>
        <v/>
      </c>
      <c r="Q262" s="11" t="s">
        <v>408</v>
      </c>
      <c r="R262" s="33" t="str">
        <f t="shared" si="4"/>
        <v/>
      </c>
      <c r="S262" s="33">
        <f>IF(R262="",VLOOKUP(Q262,Tabela1[],$V$4,0),R262)</f>
        <v>7</v>
      </c>
      <c r="AE262" s="20" t="str">
        <v/>
      </c>
      <c r="AF262" s="20" t="str">
        <v/>
      </c>
      <c r="AG262" s="20" t="str">
        <v/>
      </c>
      <c r="AH262" s="20" t="str">
        <v/>
      </c>
      <c r="AI262" s="20" t="str">
        <v/>
      </c>
      <c r="AJ262" s="20" t="str">
        <v/>
      </c>
      <c r="AK262" s="20" t="str">
        <v/>
      </c>
      <c r="AL262" s="20" t="str">
        <v/>
      </c>
      <c r="AM262" s="20" t="str">
        <v/>
      </c>
      <c r="AN262" s="20" t="str">
        <v/>
      </c>
      <c r="AO262" s="20" t="str">
        <v/>
      </c>
    </row>
    <row r="263" spans="1:41" x14ac:dyDescent="0.25">
      <c r="A263" s="18"/>
      <c r="B263" s="41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t="str">
        <f>IFERROR(VLOOKUP(A263,Tabela2[],2,0),"")</f>
        <v/>
      </c>
      <c r="Q263" s="11" t="s">
        <v>136</v>
      </c>
      <c r="R263" s="33" t="str">
        <f t="shared" si="4"/>
        <v/>
      </c>
      <c r="S263" s="33">
        <f>IF(R263="",VLOOKUP(Q263,Tabela1[],$V$4,0),R263)</f>
        <v>3</v>
      </c>
      <c r="AE263" s="20" t="str">
        <v/>
      </c>
      <c r="AF263" s="20" t="str">
        <v/>
      </c>
      <c r="AG263" s="20" t="str">
        <v/>
      </c>
      <c r="AH263" s="20" t="str">
        <v/>
      </c>
      <c r="AI263" s="20" t="str">
        <v/>
      </c>
      <c r="AJ263" s="20" t="str">
        <v/>
      </c>
      <c r="AK263" s="20" t="str">
        <v/>
      </c>
      <c r="AL263" s="20" t="str">
        <v/>
      </c>
      <c r="AM263" s="20" t="str">
        <v/>
      </c>
      <c r="AN263" s="20" t="str">
        <v/>
      </c>
      <c r="AO263" s="20" t="str">
        <v/>
      </c>
    </row>
    <row r="264" spans="1:41" x14ac:dyDescent="0.25">
      <c r="A264" s="18"/>
      <c r="B264" s="41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t="str">
        <f>IFERROR(VLOOKUP(A264,Tabela2[],2,0),"")</f>
        <v/>
      </c>
      <c r="Q264" s="11" t="s">
        <v>409</v>
      </c>
      <c r="R264" s="33" t="str">
        <f t="shared" si="4"/>
        <v/>
      </c>
      <c r="S264" s="33">
        <f>IF(R264="",VLOOKUP(Q264,Tabela1[],$V$4,0),R264)</f>
        <v>1</v>
      </c>
      <c r="AE264" s="20" t="str">
        <v/>
      </c>
      <c r="AF264" s="20" t="str">
        <v/>
      </c>
      <c r="AG264" s="20" t="str">
        <v/>
      </c>
      <c r="AH264" s="20" t="str">
        <v/>
      </c>
      <c r="AI264" s="20" t="str">
        <v/>
      </c>
      <c r="AJ264" s="20" t="str">
        <v/>
      </c>
      <c r="AK264" s="20" t="str">
        <v/>
      </c>
      <c r="AL264" s="20" t="str">
        <v/>
      </c>
      <c r="AM264" s="20" t="str">
        <v/>
      </c>
      <c r="AN264" s="20" t="str">
        <v/>
      </c>
      <c r="AO264" s="20" t="str">
        <v/>
      </c>
    </row>
    <row r="265" spans="1:41" x14ac:dyDescent="0.25">
      <c r="A265" s="18"/>
      <c r="B265" s="41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t="str">
        <f>IFERROR(VLOOKUP(A265,Tabela2[],2,0),"")</f>
        <v/>
      </c>
      <c r="Q265" s="11" t="s">
        <v>410</v>
      </c>
      <c r="R265" s="33" t="str">
        <f t="shared" si="4"/>
        <v/>
      </c>
      <c r="S265" s="33">
        <f>IF(R265="",VLOOKUP(Q265,Tabela1[],$V$4,0),R265)</f>
        <v>4</v>
      </c>
      <c r="AE265" s="20" t="str">
        <v/>
      </c>
      <c r="AF265" s="20" t="str">
        <v/>
      </c>
      <c r="AG265" s="20" t="str">
        <v/>
      </c>
      <c r="AH265" s="20" t="str">
        <v/>
      </c>
      <c r="AI265" s="20" t="str">
        <v/>
      </c>
      <c r="AJ265" s="20" t="str">
        <v/>
      </c>
      <c r="AK265" s="20" t="str">
        <v/>
      </c>
      <c r="AL265" s="20" t="str">
        <v/>
      </c>
      <c r="AM265" s="20" t="str">
        <v/>
      </c>
      <c r="AN265" s="20" t="str">
        <v/>
      </c>
      <c r="AO265" s="20" t="str">
        <v/>
      </c>
    </row>
    <row r="266" spans="1:41" x14ac:dyDescent="0.25">
      <c r="A266" s="18"/>
      <c r="B266" s="41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t="str">
        <f>IFERROR(VLOOKUP(A266,Tabela2[],2,0),"")</f>
        <v/>
      </c>
      <c r="Q266" s="11" t="s">
        <v>411</v>
      </c>
      <c r="R266" s="33" t="str">
        <f t="shared" si="4"/>
        <v/>
      </c>
      <c r="S266" s="33">
        <f>IF(R266="",VLOOKUP(Q266,Tabela1[],$V$4,0),R266)</f>
        <v>1</v>
      </c>
      <c r="AE266" s="20" t="str">
        <v/>
      </c>
      <c r="AF266" s="20" t="str">
        <v/>
      </c>
      <c r="AG266" s="20" t="str">
        <v/>
      </c>
      <c r="AH266" s="20" t="str">
        <v/>
      </c>
      <c r="AI266" s="20" t="str">
        <v/>
      </c>
      <c r="AJ266" s="20" t="str">
        <v/>
      </c>
      <c r="AK266" s="20" t="str">
        <v/>
      </c>
      <c r="AL266" s="20" t="str">
        <v/>
      </c>
      <c r="AM266" s="20" t="str">
        <v/>
      </c>
      <c r="AN266" s="20" t="str">
        <v/>
      </c>
      <c r="AO266" s="20" t="str">
        <v/>
      </c>
    </row>
    <row r="267" spans="1:41" x14ac:dyDescent="0.25">
      <c r="A267" s="18"/>
      <c r="B267" s="41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t="str">
        <f>IFERROR(VLOOKUP(A267,Tabela2[],2,0),"")</f>
        <v/>
      </c>
      <c r="Q267" s="11" t="s">
        <v>412</v>
      </c>
      <c r="R267" s="33" t="str">
        <f t="shared" si="4"/>
        <v/>
      </c>
      <c r="S267" s="33">
        <f>IF(R267="",VLOOKUP(Q267,Tabela1[],$V$4,0),R267)</f>
        <v>2</v>
      </c>
      <c r="AE267" s="20" t="str">
        <v/>
      </c>
      <c r="AF267" s="20" t="str">
        <v/>
      </c>
      <c r="AG267" s="20" t="str">
        <v/>
      </c>
      <c r="AH267" s="20" t="str">
        <v/>
      </c>
      <c r="AI267" s="20" t="str">
        <v/>
      </c>
      <c r="AJ267" s="20" t="str">
        <v/>
      </c>
      <c r="AK267" s="20" t="str">
        <v/>
      </c>
      <c r="AL267" s="20" t="str">
        <v/>
      </c>
      <c r="AM267" s="20" t="str">
        <v/>
      </c>
      <c r="AN267" s="20" t="str">
        <v/>
      </c>
      <c r="AO267" s="20" t="str">
        <v/>
      </c>
    </row>
    <row r="268" spans="1:41" x14ac:dyDescent="0.25">
      <c r="A268" s="18"/>
      <c r="B268" s="41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t="str">
        <f>IFERROR(VLOOKUP(A268,Tabela2[],2,0),"")</f>
        <v/>
      </c>
      <c r="Q268" s="11" t="s">
        <v>112</v>
      </c>
      <c r="R268" s="33" t="str">
        <f t="shared" si="4"/>
        <v/>
      </c>
      <c r="S268" s="33">
        <f>IF(R268="",VLOOKUP(Q268,Tabela1[],$V$4,0),R268)</f>
        <v>3</v>
      </c>
      <c r="AE268" s="20" t="str">
        <v/>
      </c>
      <c r="AF268" s="20" t="str">
        <v/>
      </c>
      <c r="AG268" s="20" t="str">
        <v/>
      </c>
      <c r="AH268" s="20" t="str">
        <v/>
      </c>
      <c r="AI268" s="20" t="str">
        <v/>
      </c>
      <c r="AJ268" s="20" t="str">
        <v/>
      </c>
      <c r="AK268" s="20" t="str">
        <v/>
      </c>
      <c r="AL268" s="20" t="str">
        <v/>
      </c>
      <c r="AM268" s="20" t="str">
        <v/>
      </c>
      <c r="AN268" s="20" t="str">
        <v/>
      </c>
      <c r="AO268" s="20" t="str">
        <v/>
      </c>
    </row>
    <row r="269" spans="1:41" x14ac:dyDescent="0.25">
      <c r="A269" s="18"/>
      <c r="B269" s="41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t="str">
        <f>IFERROR(VLOOKUP(A269,Tabela2[],2,0),"")</f>
        <v/>
      </c>
      <c r="Q269" s="11" t="s">
        <v>413</v>
      </c>
      <c r="R269" s="33" t="str">
        <f t="shared" si="4"/>
        <v/>
      </c>
      <c r="S269" s="33">
        <f>IF(R269="",VLOOKUP(Q269,Tabela1[],$V$4,0),R269)</f>
        <v>8</v>
      </c>
      <c r="AE269" s="20" t="str">
        <v/>
      </c>
      <c r="AF269" s="20" t="str">
        <v/>
      </c>
      <c r="AG269" s="20" t="str">
        <v/>
      </c>
      <c r="AH269" s="20" t="str">
        <v/>
      </c>
      <c r="AI269" s="20" t="str">
        <v/>
      </c>
      <c r="AJ269" s="20" t="str">
        <v/>
      </c>
      <c r="AK269" s="20" t="str">
        <v/>
      </c>
      <c r="AL269" s="20" t="str">
        <v/>
      </c>
      <c r="AM269" s="20" t="str">
        <v/>
      </c>
      <c r="AN269" s="20" t="str">
        <v/>
      </c>
      <c r="AO269" s="20" t="str">
        <v/>
      </c>
    </row>
    <row r="270" spans="1:41" x14ac:dyDescent="0.25">
      <c r="A270" s="18"/>
      <c r="B270" s="41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t="str">
        <f>IFERROR(VLOOKUP(A270,Tabela2[],2,0),"")</f>
        <v/>
      </c>
      <c r="Q270" s="11" t="s">
        <v>414</v>
      </c>
      <c r="R270" s="33" t="str">
        <f t="shared" si="4"/>
        <v/>
      </c>
      <c r="S270" s="33">
        <f>IF(R270="",VLOOKUP(Q270,Tabela1[],$V$4,0),R270)</f>
        <v>0</v>
      </c>
      <c r="AE270" s="20" t="str">
        <v/>
      </c>
      <c r="AF270" s="20" t="str">
        <v/>
      </c>
      <c r="AG270" s="20" t="str">
        <v/>
      </c>
      <c r="AH270" s="20" t="str">
        <v/>
      </c>
      <c r="AI270" s="20" t="str">
        <v/>
      </c>
      <c r="AJ270" s="20" t="str">
        <v/>
      </c>
      <c r="AK270" s="20" t="str">
        <v/>
      </c>
      <c r="AL270" s="20" t="str">
        <v/>
      </c>
      <c r="AM270" s="20" t="str">
        <v/>
      </c>
      <c r="AN270" s="20" t="str">
        <v/>
      </c>
      <c r="AO270" s="20" t="str">
        <v/>
      </c>
    </row>
    <row r="271" spans="1:41" x14ac:dyDescent="0.25">
      <c r="A271" s="18"/>
      <c r="B271" s="41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t="str">
        <f>IFERROR(VLOOKUP(A271,Tabela2[],2,0),"")</f>
        <v/>
      </c>
      <c r="Q271" s="11" t="s">
        <v>415</v>
      </c>
      <c r="R271" s="33" t="str">
        <f t="shared" si="4"/>
        <v/>
      </c>
      <c r="S271" s="33">
        <f>IF(R271="",VLOOKUP(Q271,Tabela1[],$V$4,0),R271)</f>
        <v>1</v>
      </c>
      <c r="AE271" s="20" t="str">
        <v/>
      </c>
      <c r="AF271" s="20" t="str">
        <v/>
      </c>
      <c r="AG271" s="20" t="str">
        <v/>
      </c>
      <c r="AH271" s="20" t="str">
        <v/>
      </c>
      <c r="AI271" s="20" t="str">
        <v/>
      </c>
      <c r="AJ271" s="20" t="str">
        <v/>
      </c>
      <c r="AK271" s="20" t="str">
        <v/>
      </c>
      <c r="AL271" s="20" t="str">
        <v/>
      </c>
      <c r="AM271" s="20" t="str">
        <v/>
      </c>
      <c r="AN271" s="20" t="str">
        <v/>
      </c>
      <c r="AO271" s="20" t="str">
        <v/>
      </c>
    </row>
    <row r="272" spans="1:41" x14ac:dyDescent="0.25">
      <c r="A272" s="18"/>
      <c r="B272" s="41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t="str">
        <f>IFERROR(VLOOKUP(A272,Tabela2[],2,0),"")</f>
        <v/>
      </c>
      <c r="Q272" s="11" t="s">
        <v>1461</v>
      </c>
      <c r="R272" s="33" t="str">
        <f t="shared" si="4"/>
        <v/>
      </c>
      <c r="S272" s="33">
        <f>IF(R272="",VLOOKUP(Q272,Tabela1[],$V$4,0),R272)</f>
        <v>0</v>
      </c>
      <c r="AE272" s="20" t="str">
        <v/>
      </c>
      <c r="AF272" s="20" t="str">
        <v/>
      </c>
      <c r="AG272" s="20" t="str">
        <v/>
      </c>
      <c r="AH272" s="20" t="str">
        <v/>
      </c>
      <c r="AI272" s="20" t="str">
        <v/>
      </c>
      <c r="AJ272" s="20" t="str">
        <v/>
      </c>
      <c r="AK272" s="20" t="str">
        <v/>
      </c>
      <c r="AL272" s="20" t="str">
        <v/>
      </c>
      <c r="AM272" s="20" t="str">
        <v/>
      </c>
      <c r="AN272" s="20" t="str">
        <v/>
      </c>
      <c r="AO272" s="20" t="str">
        <v/>
      </c>
    </row>
    <row r="273" spans="1:41" x14ac:dyDescent="0.25">
      <c r="A273" s="18"/>
      <c r="B273" s="41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t="str">
        <f>IFERROR(VLOOKUP(A273,Tabela2[],2,0),"")</f>
        <v/>
      </c>
      <c r="Q273" s="11" t="s">
        <v>416</v>
      </c>
      <c r="R273" s="33" t="str">
        <f t="shared" si="4"/>
        <v/>
      </c>
      <c r="S273" s="33">
        <f>IF(R273="",VLOOKUP(Q273,Tabela1[],$V$4,0),R273)</f>
        <v>5</v>
      </c>
      <c r="AE273" s="20" t="str">
        <v/>
      </c>
      <c r="AF273" s="20" t="str">
        <v/>
      </c>
      <c r="AG273" s="20" t="str">
        <v/>
      </c>
      <c r="AH273" s="20" t="str">
        <v/>
      </c>
      <c r="AI273" s="20" t="str">
        <v/>
      </c>
      <c r="AJ273" s="20" t="str">
        <v/>
      </c>
      <c r="AK273" s="20" t="str">
        <v/>
      </c>
      <c r="AL273" s="20" t="str">
        <v/>
      </c>
      <c r="AM273" s="20" t="str">
        <v/>
      </c>
      <c r="AN273" s="20" t="str">
        <v/>
      </c>
      <c r="AO273" s="20" t="str">
        <v/>
      </c>
    </row>
    <row r="274" spans="1:41" x14ac:dyDescent="0.25">
      <c r="A274" s="18"/>
      <c r="B274" s="41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t="str">
        <f>IFERROR(VLOOKUP(A274,Tabela2[],2,0),"")</f>
        <v/>
      </c>
      <c r="R274" s="33" t="str">
        <f t="shared" si="4"/>
        <v/>
      </c>
      <c r="S274" s="33" t="e">
        <f>IF(R274="",VLOOKUP(Q274,Tabela1[],$V$4,0),R274)</f>
        <v>#N/A</v>
      </c>
      <c r="AE274" s="20" t="str">
        <v/>
      </c>
      <c r="AF274" s="20" t="str">
        <v/>
      </c>
      <c r="AG274" s="20" t="str">
        <v/>
      </c>
      <c r="AH274" s="20" t="str">
        <v/>
      </c>
      <c r="AI274" s="20" t="str">
        <v/>
      </c>
      <c r="AJ274" s="20" t="str">
        <v/>
      </c>
      <c r="AK274" s="20" t="str">
        <v/>
      </c>
      <c r="AL274" s="20" t="str">
        <v/>
      </c>
      <c r="AM274" s="20" t="str">
        <v/>
      </c>
      <c r="AN274" s="20" t="str">
        <v/>
      </c>
      <c r="AO274" s="20" t="str">
        <v/>
      </c>
    </row>
    <row r="275" spans="1:41" x14ac:dyDescent="0.25">
      <c r="A275" s="18"/>
      <c r="B275" s="41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t="str">
        <f>IFERROR(VLOOKUP(A275,Tabela2[],2,0),"")</f>
        <v/>
      </c>
      <c r="R275" s="33" t="str">
        <f t="shared" si="4"/>
        <v/>
      </c>
      <c r="S275" s="33" t="e">
        <f>IF(R275="",VLOOKUP(Q275,Tabela1[],$V$4,0),R275)</f>
        <v>#N/A</v>
      </c>
      <c r="AE275" s="20" t="str">
        <v/>
      </c>
      <c r="AF275" s="20" t="str">
        <v/>
      </c>
      <c r="AG275" s="20" t="str">
        <v/>
      </c>
      <c r="AH275" s="20" t="str">
        <v/>
      </c>
      <c r="AI275" s="20" t="str">
        <v/>
      </c>
      <c r="AJ275" s="20" t="str">
        <v/>
      </c>
      <c r="AK275" s="20" t="str">
        <v/>
      </c>
      <c r="AL275" s="20" t="str">
        <v/>
      </c>
      <c r="AM275" s="20" t="str">
        <v/>
      </c>
      <c r="AN275" s="20" t="str">
        <v/>
      </c>
      <c r="AO275" s="20" t="str">
        <v/>
      </c>
    </row>
    <row r="276" spans="1:41" x14ac:dyDescent="0.25">
      <c r="A276" s="18"/>
      <c r="B276" s="41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t="str">
        <f>IFERROR(VLOOKUP(A276,Tabela2[],2,0),"")</f>
        <v/>
      </c>
      <c r="R276" s="33" t="str">
        <f t="shared" si="4"/>
        <v/>
      </c>
      <c r="S276" s="33" t="e">
        <f>IF(R276="",VLOOKUP(Q276,Tabela1[],$V$4,0),R276)</f>
        <v>#N/A</v>
      </c>
      <c r="AE276" s="20" t="str">
        <v/>
      </c>
      <c r="AF276" s="20" t="str">
        <v/>
      </c>
      <c r="AG276" s="20" t="str">
        <v/>
      </c>
      <c r="AH276" s="20" t="str">
        <v/>
      </c>
      <c r="AI276" s="20" t="str">
        <v/>
      </c>
      <c r="AJ276" s="20" t="str">
        <v/>
      </c>
      <c r="AK276" s="20" t="str">
        <v/>
      </c>
      <c r="AL276" s="20" t="str">
        <v/>
      </c>
      <c r="AM276" s="20" t="str">
        <v/>
      </c>
      <c r="AN276" s="20" t="str">
        <v/>
      </c>
      <c r="AO276" s="20" t="str">
        <v/>
      </c>
    </row>
    <row r="277" spans="1:41" x14ac:dyDescent="0.25">
      <c r="A277" s="18"/>
      <c r="B277" s="41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t="str">
        <f>IFERROR(VLOOKUP(A277,Tabela2[],2,0),"")</f>
        <v/>
      </c>
      <c r="R277" s="33" t="str">
        <f t="shared" si="4"/>
        <v/>
      </c>
      <c r="S277" s="33" t="e">
        <f>IF(R277="",VLOOKUP(Q277,Tabela1[],$V$4,0),R277)</f>
        <v>#N/A</v>
      </c>
      <c r="AE277" s="20" t="str">
        <v/>
      </c>
      <c r="AF277" s="20" t="str">
        <v/>
      </c>
      <c r="AG277" s="20" t="str">
        <v/>
      </c>
      <c r="AH277" s="20" t="str">
        <v/>
      </c>
      <c r="AI277" s="20" t="str">
        <v/>
      </c>
      <c r="AJ277" s="20" t="str">
        <v/>
      </c>
      <c r="AK277" s="20" t="str">
        <v/>
      </c>
      <c r="AL277" s="20" t="str">
        <v/>
      </c>
      <c r="AM277" s="20" t="str">
        <v/>
      </c>
      <c r="AN277" s="20" t="str">
        <v/>
      </c>
      <c r="AO277" s="20" t="str">
        <v/>
      </c>
    </row>
    <row r="278" spans="1:41" x14ac:dyDescent="0.25">
      <c r="A278" s="18"/>
      <c r="B278" s="41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t="str">
        <f>IFERROR(VLOOKUP(A278,Tabela2[],2,0),"")</f>
        <v/>
      </c>
      <c r="R278" s="33" t="str">
        <f t="shared" si="4"/>
        <v/>
      </c>
      <c r="S278" s="33" t="e">
        <f>IF(R278="",VLOOKUP(Q278,Tabela1[],$V$4,0),R278)</f>
        <v>#N/A</v>
      </c>
      <c r="AE278" s="20" t="str">
        <v/>
      </c>
      <c r="AF278" s="20" t="str">
        <v/>
      </c>
      <c r="AG278" s="20" t="str">
        <v/>
      </c>
      <c r="AH278" s="20" t="str">
        <v/>
      </c>
      <c r="AI278" s="20" t="str">
        <v/>
      </c>
      <c r="AJ278" s="20" t="str">
        <v/>
      </c>
      <c r="AK278" s="20" t="str">
        <v/>
      </c>
      <c r="AL278" s="20" t="str">
        <v/>
      </c>
      <c r="AM278" s="20" t="str">
        <v/>
      </c>
      <c r="AN278" s="20" t="str">
        <v/>
      </c>
      <c r="AO278" s="20" t="str">
        <v/>
      </c>
    </row>
    <row r="279" spans="1:41" x14ac:dyDescent="0.25">
      <c r="A279" s="18"/>
      <c r="B279" s="41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t="str">
        <f>IFERROR(VLOOKUP(A279,Tabela2[],2,0),"")</f>
        <v/>
      </c>
      <c r="R279" s="33" t="str">
        <f t="shared" si="4"/>
        <v/>
      </c>
      <c r="S279" s="33" t="e">
        <f>IF(R279="",VLOOKUP(Q279,Tabela1[],$V$4,0),R279)</f>
        <v>#N/A</v>
      </c>
      <c r="AE279" s="20" t="str">
        <v/>
      </c>
      <c r="AF279" s="20" t="str">
        <v/>
      </c>
      <c r="AG279" s="20" t="str">
        <v/>
      </c>
      <c r="AH279" s="20" t="str">
        <v/>
      </c>
      <c r="AI279" s="20" t="str">
        <v/>
      </c>
      <c r="AJ279" s="20" t="str">
        <v/>
      </c>
      <c r="AK279" s="20" t="str">
        <v/>
      </c>
      <c r="AL279" s="20" t="str">
        <v/>
      </c>
      <c r="AM279" s="20" t="str">
        <v/>
      </c>
      <c r="AN279" s="20" t="str">
        <v/>
      </c>
      <c r="AO279" s="20" t="str">
        <v/>
      </c>
    </row>
    <row r="280" spans="1:41" x14ac:dyDescent="0.25">
      <c r="A280" s="18"/>
      <c r="B280" s="41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t="str">
        <f>IFERROR(VLOOKUP(A280,Tabela2[],2,0),"")</f>
        <v/>
      </c>
      <c r="R280" s="33" t="str">
        <f t="shared" si="4"/>
        <v/>
      </c>
      <c r="S280" s="33" t="e">
        <f>IF(R280="",VLOOKUP(Q280,Tabela1[],$V$4,0),R280)</f>
        <v>#N/A</v>
      </c>
      <c r="AE280" s="20" t="str">
        <v/>
      </c>
      <c r="AF280" s="20" t="str">
        <v/>
      </c>
      <c r="AG280" s="20" t="str">
        <v/>
      </c>
      <c r="AH280" s="20" t="str">
        <v/>
      </c>
      <c r="AI280" s="20" t="str">
        <v/>
      </c>
      <c r="AJ280" s="20" t="str">
        <v/>
      </c>
      <c r="AK280" s="20" t="str">
        <v/>
      </c>
      <c r="AL280" s="20" t="str">
        <v/>
      </c>
      <c r="AM280" s="20" t="str">
        <v/>
      </c>
      <c r="AN280" s="20" t="str">
        <v/>
      </c>
      <c r="AO280" s="20" t="str">
        <v/>
      </c>
    </row>
    <row r="281" spans="1:41" x14ac:dyDescent="0.25">
      <c r="A281" s="18"/>
      <c r="B281" s="41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t="str">
        <f>IFERROR(VLOOKUP(A281,Tabela2[],2,0),"")</f>
        <v/>
      </c>
      <c r="R281" s="33" t="str">
        <f t="shared" si="4"/>
        <v/>
      </c>
      <c r="S281" s="33" t="e">
        <f>IF(R281="",VLOOKUP(Q281,Tabela1[],$V$4,0),R281)</f>
        <v>#N/A</v>
      </c>
      <c r="AE281" s="20" t="str">
        <v/>
      </c>
      <c r="AF281" s="20" t="str">
        <v/>
      </c>
      <c r="AG281" s="20" t="str">
        <v/>
      </c>
      <c r="AH281" s="20" t="str">
        <v/>
      </c>
      <c r="AI281" s="20" t="str">
        <v/>
      </c>
      <c r="AJ281" s="20" t="str">
        <v/>
      </c>
      <c r="AK281" s="20" t="str">
        <v/>
      </c>
      <c r="AL281" s="20" t="str">
        <v/>
      </c>
      <c r="AM281" s="20" t="str">
        <v/>
      </c>
      <c r="AN281" s="20" t="str">
        <v/>
      </c>
      <c r="AO281" s="20" t="str">
        <v/>
      </c>
    </row>
    <row r="282" spans="1:41" x14ac:dyDescent="0.25">
      <c r="A282" s="18"/>
      <c r="B282" s="41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t="str">
        <f>IFERROR(VLOOKUP(A282,Tabela2[],2,0),"")</f>
        <v/>
      </c>
      <c r="R282" s="33" t="str">
        <f t="shared" si="4"/>
        <v/>
      </c>
      <c r="S282" s="33" t="e">
        <f>IF(R282="",VLOOKUP(Q282,Tabela1[],$V$4,0),R282)</f>
        <v>#N/A</v>
      </c>
      <c r="AE282" s="20" t="str">
        <v/>
      </c>
      <c r="AF282" s="20" t="str">
        <v/>
      </c>
      <c r="AG282" s="20" t="str">
        <v/>
      </c>
      <c r="AH282" s="20" t="str">
        <v/>
      </c>
      <c r="AI282" s="20" t="str">
        <v/>
      </c>
      <c r="AJ282" s="20" t="str">
        <v/>
      </c>
      <c r="AK282" s="20" t="str">
        <v/>
      </c>
      <c r="AL282" s="20" t="str">
        <v/>
      </c>
      <c r="AM282" s="20" t="str">
        <v/>
      </c>
      <c r="AN282" s="20" t="str">
        <v/>
      </c>
      <c r="AO282" s="20" t="str">
        <v/>
      </c>
    </row>
    <row r="283" spans="1:41" x14ac:dyDescent="0.25">
      <c r="A283" s="18"/>
      <c r="B283" s="41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t="str">
        <f>IFERROR(VLOOKUP(A283,Tabela2[],2,0),"")</f>
        <v/>
      </c>
      <c r="R283" s="33" t="str">
        <f t="shared" si="4"/>
        <v/>
      </c>
      <c r="S283" s="33" t="e">
        <f>IF(R283="",VLOOKUP(Q283,Tabela1[],$V$4,0),R283)</f>
        <v>#N/A</v>
      </c>
      <c r="AE283" s="20" t="str">
        <v/>
      </c>
      <c r="AF283" s="20" t="str">
        <v/>
      </c>
      <c r="AG283" s="20" t="str">
        <v/>
      </c>
      <c r="AH283" s="20" t="str">
        <v/>
      </c>
      <c r="AI283" s="20" t="str">
        <v/>
      </c>
      <c r="AJ283" s="20" t="str">
        <v/>
      </c>
      <c r="AK283" s="20" t="str">
        <v/>
      </c>
      <c r="AL283" s="20" t="str">
        <v/>
      </c>
      <c r="AM283" s="20" t="str">
        <v/>
      </c>
      <c r="AN283" s="20" t="str">
        <v/>
      </c>
      <c r="AO283" s="20" t="str">
        <v/>
      </c>
    </row>
    <row r="284" spans="1:41" x14ac:dyDescent="0.25">
      <c r="A284" s="18"/>
      <c r="B284" s="41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t="str">
        <f>IFERROR(VLOOKUP(A284,Tabela2[],2,0),"")</f>
        <v/>
      </c>
      <c r="R284" s="33" t="str">
        <f t="shared" si="4"/>
        <v/>
      </c>
      <c r="S284" s="33" t="e">
        <f>IF(R284="",VLOOKUP(Q284,Tabela1[],$V$4,0),R284)</f>
        <v>#N/A</v>
      </c>
      <c r="AE284" s="20" t="str">
        <v/>
      </c>
      <c r="AF284" s="20" t="str">
        <v/>
      </c>
      <c r="AG284" s="20" t="str">
        <v/>
      </c>
      <c r="AH284" s="20" t="str">
        <v/>
      </c>
      <c r="AI284" s="20" t="str">
        <v/>
      </c>
      <c r="AJ284" s="20" t="str">
        <v/>
      </c>
      <c r="AK284" s="20" t="str">
        <v/>
      </c>
      <c r="AL284" s="20" t="str">
        <v/>
      </c>
      <c r="AM284" s="20" t="str">
        <v/>
      </c>
      <c r="AN284" s="20" t="str">
        <v/>
      </c>
      <c r="AO284" s="20" t="str">
        <v/>
      </c>
    </row>
    <row r="285" spans="1:41" x14ac:dyDescent="0.25">
      <c r="A285" s="18"/>
      <c r="B285" s="41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t="str">
        <f>IFERROR(VLOOKUP(A285,Tabela2[],2,0),"")</f>
        <v/>
      </c>
      <c r="R285" s="33" t="str">
        <f t="shared" si="4"/>
        <v/>
      </c>
      <c r="S285" s="33" t="e">
        <f>IF(R285="",VLOOKUP(Q285,Tabela1[],$V$4,0),R285)</f>
        <v>#N/A</v>
      </c>
      <c r="AE285" s="20" t="str">
        <v/>
      </c>
      <c r="AF285" s="20" t="str">
        <v/>
      </c>
      <c r="AG285" s="20" t="str">
        <v/>
      </c>
      <c r="AH285" s="20" t="str">
        <v/>
      </c>
      <c r="AI285" s="20" t="str">
        <v/>
      </c>
      <c r="AJ285" s="20" t="str">
        <v/>
      </c>
      <c r="AK285" s="20" t="str">
        <v/>
      </c>
      <c r="AL285" s="20" t="str">
        <v/>
      </c>
      <c r="AM285" s="20" t="str">
        <v/>
      </c>
      <c r="AN285" s="20" t="str">
        <v/>
      </c>
      <c r="AO285" s="20" t="str">
        <v/>
      </c>
    </row>
    <row r="286" spans="1:41" x14ac:dyDescent="0.25">
      <c r="A286" s="18"/>
      <c r="B286" s="41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t="str">
        <f>IFERROR(VLOOKUP(A286,Tabela2[],2,0),"")</f>
        <v/>
      </c>
      <c r="R286" s="33" t="str">
        <f t="shared" si="4"/>
        <v/>
      </c>
      <c r="S286" s="33" t="e">
        <f>IF(R286="",VLOOKUP(Q286,Tabela1[],$V$4,0),R286)</f>
        <v>#N/A</v>
      </c>
      <c r="AE286" s="20" t="str">
        <v/>
      </c>
      <c r="AF286" s="20" t="str">
        <v/>
      </c>
      <c r="AG286" s="20" t="str">
        <v/>
      </c>
      <c r="AH286" s="20" t="str">
        <v/>
      </c>
      <c r="AI286" s="20" t="str">
        <v/>
      </c>
      <c r="AJ286" s="20" t="str">
        <v/>
      </c>
      <c r="AK286" s="20" t="str">
        <v/>
      </c>
      <c r="AL286" s="20" t="str">
        <v/>
      </c>
      <c r="AM286" s="20" t="str">
        <v/>
      </c>
      <c r="AN286" s="20" t="str">
        <v/>
      </c>
      <c r="AO286" s="20" t="str">
        <v/>
      </c>
    </row>
    <row r="287" spans="1:41" x14ac:dyDescent="0.25">
      <c r="A287" s="18"/>
      <c r="B287" s="41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t="str">
        <f>IFERROR(VLOOKUP(A287,Tabela2[],2,0),"")</f>
        <v/>
      </c>
      <c r="R287" s="33" t="str">
        <f t="shared" si="4"/>
        <v/>
      </c>
      <c r="S287" s="33" t="e">
        <f>IF(R287="",VLOOKUP(Q287,Tabela1[],$V$4,0),R287)</f>
        <v>#N/A</v>
      </c>
      <c r="AE287" s="20" t="str">
        <v/>
      </c>
      <c r="AF287" s="20" t="str">
        <v/>
      </c>
      <c r="AG287" s="20" t="str">
        <v/>
      </c>
      <c r="AH287" s="20" t="str">
        <v/>
      </c>
      <c r="AI287" s="20" t="str">
        <v/>
      </c>
      <c r="AJ287" s="20" t="str">
        <v/>
      </c>
      <c r="AK287" s="20" t="str">
        <v/>
      </c>
      <c r="AL287" s="20" t="str">
        <v/>
      </c>
      <c r="AM287" s="20" t="str">
        <v/>
      </c>
      <c r="AN287" s="20" t="str">
        <v/>
      </c>
      <c r="AO287" s="20" t="str">
        <v/>
      </c>
    </row>
    <row r="288" spans="1:41" x14ac:dyDescent="0.25">
      <c r="A288" s="18"/>
      <c r="B288" s="41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t="str">
        <f>IFERROR(VLOOKUP(A288,Tabela2[],2,0),"")</f>
        <v/>
      </c>
      <c r="R288" s="33" t="str">
        <f t="shared" si="4"/>
        <v/>
      </c>
      <c r="S288" s="33" t="e">
        <f>IF(R288="",VLOOKUP(Q288,Tabela1[],$V$4,0),R288)</f>
        <v>#N/A</v>
      </c>
      <c r="AE288" s="20" t="str">
        <v/>
      </c>
      <c r="AF288" s="20" t="str">
        <v/>
      </c>
      <c r="AG288" s="20" t="str">
        <v/>
      </c>
      <c r="AH288" s="20" t="str">
        <v/>
      </c>
      <c r="AI288" s="20" t="str">
        <v/>
      </c>
      <c r="AJ288" s="20" t="str">
        <v/>
      </c>
      <c r="AK288" s="20" t="str">
        <v/>
      </c>
      <c r="AL288" s="20" t="str">
        <v/>
      </c>
      <c r="AM288" s="20" t="str">
        <v/>
      </c>
      <c r="AN288" s="20" t="str">
        <v/>
      </c>
      <c r="AO288" s="20" t="str">
        <v/>
      </c>
    </row>
    <row r="289" spans="1:41" x14ac:dyDescent="0.25">
      <c r="A289" s="18"/>
      <c r="B289" s="41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t="str">
        <f>IFERROR(VLOOKUP(A289,Tabela2[],2,0),"")</f>
        <v/>
      </c>
      <c r="R289" s="33" t="str">
        <f t="shared" si="4"/>
        <v/>
      </c>
      <c r="S289" s="33" t="e">
        <f>IF(R289="",VLOOKUP(Q289,Tabela1[],$V$4,0),R289)</f>
        <v>#N/A</v>
      </c>
      <c r="AE289" s="20" t="str">
        <v/>
      </c>
      <c r="AF289" s="20" t="str">
        <v/>
      </c>
      <c r="AG289" s="20" t="str">
        <v/>
      </c>
      <c r="AH289" s="20" t="str">
        <v/>
      </c>
      <c r="AI289" s="20" t="str">
        <v/>
      </c>
      <c r="AJ289" s="20" t="str">
        <v/>
      </c>
      <c r="AK289" s="20" t="str">
        <v/>
      </c>
      <c r="AL289" s="20" t="str">
        <v/>
      </c>
      <c r="AM289" s="20" t="str">
        <v/>
      </c>
      <c r="AN289" s="20" t="str">
        <v/>
      </c>
      <c r="AO289" s="20" t="str">
        <v/>
      </c>
    </row>
    <row r="290" spans="1:41" x14ac:dyDescent="0.25">
      <c r="A290" s="18"/>
      <c r="B290" s="41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t="str">
        <f>IFERROR(VLOOKUP(A290,Tabela2[],2,0),"")</f>
        <v/>
      </c>
      <c r="R290" s="33" t="str">
        <f t="shared" si="4"/>
        <v/>
      </c>
      <c r="S290" s="33" t="e">
        <f>IF(R290="",VLOOKUP(Q290,Tabela1[],$V$4,0),R290)</f>
        <v>#N/A</v>
      </c>
      <c r="AE290" s="20" t="str">
        <v/>
      </c>
      <c r="AF290" s="20" t="str">
        <v/>
      </c>
      <c r="AG290" s="20" t="str">
        <v/>
      </c>
      <c r="AH290" s="20" t="str">
        <v/>
      </c>
      <c r="AI290" s="20" t="str">
        <v/>
      </c>
      <c r="AJ290" s="20" t="str">
        <v/>
      </c>
      <c r="AK290" s="20" t="str">
        <v/>
      </c>
      <c r="AL290" s="20" t="str">
        <v/>
      </c>
      <c r="AM290" s="20" t="str">
        <v/>
      </c>
      <c r="AN290" s="20" t="str">
        <v/>
      </c>
      <c r="AO290" s="20" t="str">
        <v/>
      </c>
    </row>
    <row r="291" spans="1:41" x14ac:dyDescent="0.25">
      <c r="A291" s="18"/>
      <c r="B291" s="41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t="str">
        <f>IFERROR(VLOOKUP(A291,Tabela2[],2,0),"")</f>
        <v/>
      </c>
      <c r="R291" s="33" t="str">
        <f t="shared" si="4"/>
        <v/>
      </c>
      <c r="S291" s="33" t="e">
        <f>IF(R291="",VLOOKUP(Q291,Tabela1[],$V$4,0),R291)</f>
        <v>#N/A</v>
      </c>
      <c r="AE291" s="20" t="str">
        <v/>
      </c>
      <c r="AF291" s="20" t="str">
        <v/>
      </c>
      <c r="AG291" s="20" t="str">
        <v/>
      </c>
      <c r="AH291" s="20" t="str">
        <v/>
      </c>
      <c r="AI291" s="20" t="str">
        <v/>
      </c>
      <c r="AJ291" s="20" t="str">
        <v/>
      </c>
      <c r="AK291" s="20" t="str">
        <v/>
      </c>
      <c r="AL291" s="20" t="str">
        <v/>
      </c>
      <c r="AM291" s="20" t="str">
        <v/>
      </c>
      <c r="AN291" s="20" t="str">
        <v/>
      </c>
      <c r="AO291" s="20" t="str">
        <v/>
      </c>
    </row>
    <row r="292" spans="1:41" x14ac:dyDescent="0.25">
      <c r="A292" s="18"/>
      <c r="B292" s="41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t="str">
        <f>IFERROR(VLOOKUP(A292,Tabela2[],2,0),"")</f>
        <v/>
      </c>
      <c r="R292" s="33" t="str">
        <f t="shared" si="4"/>
        <v/>
      </c>
      <c r="S292" s="33" t="e">
        <f>IF(R292="",VLOOKUP(Q292,Tabela1[],$V$4,0),R292)</f>
        <v>#N/A</v>
      </c>
      <c r="AE292" s="20" t="str">
        <v/>
      </c>
      <c r="AF292" s="20" t="str">
        <v/>
      </c>
      <c r="AG292" s="20" t="str">
        <v/>
      </c>
      <c r="AH292" s="20" t="str">
        <v/>
      </c>
      <c r="AI292" s="20" t="str">
        <v/>
      </c>
      <c r="AJ292" s="20" t="str">
        <v/>
      </c>
      <c r="AK292" s="20" t="str">
        <v/>
      </c>
      <c r="AL292" s="20" t="str">
        <v/>
      </c>
      <c r="AM292" s="20" t="str">
        <v/>
      </c>
      <c r="AN292" s="20" t="str">
        <v/>
      </c>
      <c r="AO292" s="20" t="str">
        <v/>
      </c>
    </row>
    <row r="293" spans="1:41" x14ac:dyDescent="0.25">
      <c r="A293" s="18"/>
      <c r="B293" s="41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t="str">
        <f>IFERROR(VLOOKUP(A293,Tabela2[],2,0),"")</f>
        <v/>
      </c>
      <c r="R293" s="33" t="str">
        <f t="shared" si="4"/>
        <v/>
      </c>
      <c r="S293" s="33" t="e">
        <f>IF(R293="",VLOOKUP(Q293,Tabela1[],$V$4,0),R293)</f>
        <v>#N/A</v>
      </c>
      <c r="AE293" s="20" t="str">
        <v/>
      </c>
      <c r="AF293" s="20" t="str">
        <v/>
      </c>
      <c r="AG293" s="20" t="str">
        <v/>
      </c>
      <c r="AH293" s="20" t="str">
        <v/>
      </c>
      <c r="AI293" s="20" t="str">
        <v/>
      </c>
      <c r="AJ293" s="20" t="str">
        <v/>
      </c>
      <c r="AK293" s="20" t="str">
        <v/>
      </c>
      <c r="AL293" s="20" t="str">
        <v/>
      </c>
      <c r="AM293" s="20" t="str">
        <v/>
      </c>
      <c r="AN293" s="20" t="str">
        <v/>
      </c>
      <c r="AO293" s="20" t="str">
        <v/>
      </c>
    </row>
    <row r="294" spans="1:41" x14ac:dyDescent="0.25">
      <c r="A294" s="18"/>
      <c r="B294" s="41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t="str">
        <f>IFERROR(VLOOKUP(A294,Tabela2[],2,0),"")</f>
        <v/>
      </c>
      <c r="R294" s="33" t="str">
        <f t="shared" si="4"/>
        <v/>
      </c>
      <c r="S294" s="33" t="e">
        <f>IF(R294="",VLOOKUP(Q294,Tabela1[],$V$4,0),R294)</f>
        <v>#N/A</v>
      </c>
      <c r="AE294" s="20" t="str">
        <v/>
      </c>
      <c r="AF294" s="20" t="str">
        <v/>
      </c>
      <c r="AG294" s="20" t="str">
        <v/>
      </c>
      <c r="AH294" s="20" t="str">
        <v/>
      </c>
      <c r="AI294" s="20" t="str">
        <v/>
      </c>
      <c r="AJ294" s="20" t="str">
        <v/>
      </c>
      <c r="AK294" s="20" t="str">
        <v/>
      </c>
      <c r="AL294" s="20" t="str">
        <v/>
      </c>
      <c r="AM294" s="20" t="str">
        <v/>
      </c>
      <c r="AN294" s="20" t="str">
        <v/>
      </c>
      <c r="AO294" s="20" t="str">
        <v/>
      </c>
    </row>
    <row r="295" spans="1:41" x14ac:dyDescent="0.25">
      <c r="A295" s="18"/>
      <c r="B295" s="41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t="str">
        <f>IFERROR(VLOOKUP(A295,Tabela2[],2,0),"")</f>
        <v/>
      </c>
      <c r="R295" s="33" t="str">
        <f t="shared" si="4"/>
        <v/>
      </c>
      <c r="S295" s="33" t="e">
        <f>IF(R295="",VLOOKUP(Q295,Tabela1[],$V$4,0),R295)</f>
        <v>#N/A</v>
      </c>
      <c r="AE295" s="20" t="str">
        <v/>
      </c>
      <c r="AF295" s="20" t="str">
        <v/>
      </c>
      <c r="AG295" s="20" t="str">
        <v/>
      </c>
      <c r="AH295" s="20" t="str">
        <v/>
      </c>
      <c r="AI295" s="20" t="str">
        <v/>
      </c>
      <c r="AJ295" s="20" t="str">
        <v/>
      </c>
      <c r="AK295" s="20" t="str">
        <v/>
      </c>
      <c r="AL295" s="20" t="str">
        <v/>
      </c>
      <c r="AM295" s="20" t="str">
        <v/>
      </c>
      <c r="AN295" s="20" t="str">
        <v/>
      </c>
      <c r="AO295" s="20" t="str">
        <v/>
      </c>
    </row>
    <row r="296" spans="1:41" x14ac:dyDescent="0.25">
      <c r="A296" s="18"/>
      <c r="B296" s="41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t="str">
        <f>IFERROR(VLOOKUP(A296,Tabela2[],2,0),"")</f>
        <v/>
      </c>
      <c r="R296" s="33" t="str">
        <f t="shared" si="4"/>
        <v/>
      </c>
      <c r="S296" s="33" t="e">
        <f>IF(R296="",VLOOKUP(Q296,Tabela1[],$V$4,0),R296)</f>
        <v>#N/A</v>
      </c>
      <c r="AE296" s="20" t="str">
        <v/>
      </c>
      <c r="AF296" s="20" t="str">
        <v/>
      </c>
      <c r="AG296" s="20" t="str">
        <v/>
      </c>
      <c r="AH296" s="20" t="str">
        <v/>
      </c>
      <c r="AI296" s="20" t="str">
        <v/>
      </c>
      <c r="AJ296" s="20" t="str">
        <v/>
      </c>
      <c r="AK296" s="20" t="str">
        <v/>
      </c>
      <c r="AL296" s="20" t="str">
        <v/>
      </c>
      <c r="AM296" s="20" t="str">
        <v/>
      </c>
      <c r="AN296" s="20" t="str">
        <v/>
      </c>
      <c r="AO296" s="20" t="str">
        <v/>
      </c>
    </row>
    <row r="297" spans="1:41" x14ac:dyDescent="0.25">
      <c r="A297" s="18"/>
      <c r="B297" s="41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t="str">
        <f>IFERROR(VLOOKUP(A297,Tabela2[],2,0),"")</f>
        <v/>
      </c>
      <c r="R297" s="33" t="str">
        <f t="shared" si="4"/>
        <v/>
      </c>
      <c r="S297" s="33" t="e">
        <f>IF(R297="",VLOOKUP(Q297,Tabela1[],$V$4,0),R297)</f>
        <v>#N/A</v>
      </c>
      <c r="AE297" s="20" t="str">
        <v/>
      </c>
      <c r="AF297" s="20" t="str">
        <v/>
      </c>
      <c r="AG297" s="20" t="str">
        <v/>
      </c>
      <c r="AH297" s="20" t="str">
        <v/>
      </c>
      <c r="AI297" s="20" t="str">
        <v/>
      </c>
      <c r="AJ297" s="20" t="str">
        <v/>
      </c>
      <c r="AK297" s="20" t="str">
        <v/>
      </c>
      <c r="AL297" s="20" t="str">
        <v/>
      </c>
      <c r="AM297" s="20" t="str">
        <v/>
      </c>
      <c r="AN297" s="20" t="str">
        <v/>
      </c>
      <c r="AO297" s="20" t="str">
        <v/>
      </c>
    </row>
    <row r="298" spans="1:41" x14ac:dyDescent="0.25">
      <c r="A298" s="18"/>
      <c r="B298" s="41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t="str">
        <f>IFERROR(VLOOKUP(A298,Tabela2[],2,0),"")</f>
        <v/>
      </c>
      <c r="R298" s="33" t="str">
        <f t="shared" si="4"/>
        <v/>
      </c>
      <c r="S298" s="33" t="e">
        <f>IF(R298="",VLOOKUP(Q298,Tabela1[],$V$4,0),R298)</f>
        <v>#N/A</v>
      </c>
      <c r="AE298" s="20" t="str">
        <v/>
      </c>
      <c r="AF298" s="20" t="str">
        <v/>
      </c>
      <c r="AG298" s="20" t="str">
        <v/>
      </c>
      <c r="AH298" s="20" t="str">
        <v/>
      </c>
      <c r="AI298" s="20" t="str">
        <v/>
      </c>
      <c r="AJ298" s="20" t="str">
        <v/>
      </c>
      <c r="AK298" s="20" t="str">
        <v/>
      </c>
      <c r="AL298" s="20" t="str">
        <v/>
      </c>
      <c r="AM298" s="20" t="str">
        <v/>
      </c>
      <c r="AN298" s="20" t="str">
        <v/>
      </c>
      <c r="AO298" s="20" t="str">
        <v/>
      </c>
    </row>
    <row r="299" spans="1:41" x14ac:dyDescent="0.25">
      <c r="A299" s="18"/>
      <c r="B299" s="41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t="str">
        <f>IFERROR(VLOOKUP(A299,Tabela2[],2,0),"")</f>
        <v/>
      </c>
      <c r="R299" s="33" t="str">
        <f t="shared" si="4"/>
        <v/>
      </c>
      <c r="S299" s="33" t="e">
        <f>IF(R299="",VLOOKUP(Q299,Tabela1[],$V$4,0),R299)</f>
        <v>#N/A</v>
      </c>
      <c r="AE299" s="20" t="str">
        <v/>
      </c>
      <c r="AF299" s="20" t="str">
        <v/>
      </c>
      <c r="AG299" s="20" t="str">
        <v/>
      </c>
      <c r="AH299" s="20" t="str">
        <v/>
      </c>
      <c r="AI299" s="20" t="str">
        <v/>
      </c>
      <c r="AJ299" s="20" t="str">
        <v/>
      </c>
      <c r="AK299" s="20" t="str">
        <v/>
      </c>
      <c r="AL299" s="20" t="str">
        <v/>
      </c>
      <c r="AM299" s="20" t="str">
        <v/>
      </c>
      <c r="AN299" s="20" t="str">
        <v/>
      </c>
      <c r="AO299" s="20" t="str">
        <v/>
      </c>
    </row>
    <row r="300" spans="1:41" x14ac:dyDescent="0.25">
      <c r="A300" s="18"/>
      <c r="B300" s="41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t="str">
        <f>IFERROR(VLOOKUP(A300,Tabela2[],2,0),"")</f>
        <v/>
      </c>
      <c r="R300" s="33" t="str">
        <f t="shared" si="4"/>
        <v/>
      </c>
      <c r="S300" s="33" t="e">
        <f>IF(R300="",VLOOKUP(Q300,Tabela1[],$V$4,0),R300)</f>
        <v>#N/A</v>
      </c>
      <c r="AE300" s="20" t="str">
        <v/>
      </c>
      <c r="AF300" s="20" t="str">
        <v/>
      </c>
      <c r="AG300" s="20" t="str">
        <v/>
      </c>
      <c r="AH300" s="20" t="str">
        <v/>
      </c>
      <c r="AI300" s="20" t="str">
        <v/>
      </c>
      <c r="AJ300" s="20" t="str">
        <v/>
      </c>
      <c r="AK300" s="20" t="str">
        <v/>
      </c>
      <c r="AL300" s="20" t="str">
        <v/>
      </c>
      <c r="AM300" s="20" t="str">
        <v/>
      </c>
      <c r="AN300" s="20" t="str">
        <v/>
      </c>
      <c r="AO300" s="20" t="str">
        <v/>
      </c>
    </row>
    <row r="301" spans="1:41" x14ac:dyDescent="0.25">
      <c r="A301" s="19"/>
      <c r="B301" s="36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R301" s="33" t="str">
        <f t="shared" si="4"/>
        <v/>
      </c>
      <c r="S301" s="33" t="e">
        <f>IF(R301="",VLOOKUP(Q301,Tabela1[],$V$4,0),R301)</f>
        <v>#N/A</v>
      </c>
    </row>
    <row r="302" spans="1:41" x14ac:dyDescent="0.25">
      <c r="R302" s="33" t="str">
        <f t="shared" si="4"/>
        <v/>
      </c>
      <c r="S302" s="33" t="e">
        <f>IF(R302="",VLOOKUP(Q302,Tabela1[],$V$4,0),R302)</f>
        <v>#N/A</v>
      </c>
    </row>
    <row r="303" spans="1:41" x14ac:dyDescent="0.25">
      <c r="S303" s="33" t="e">
        <f>IF(R303="",VLOOKUP(Q303,Tabela1[],$V$4,0),R303)</f>
        <v>#N/A</v>
      </c>
    </row>
  </sheetData>
  <sheetProtection sheet="1" objects="1" scenarios="1" sort="0" autoFilter="0"/>
  <pageMargins left="0.511811024" right="0.511811024" top="0.78740157499999996" bottom="0.78740157499999996" header="0.31496062000000002" footer="0.31496062000000002"/>
  <pageSetup paperSize="9" orientation="portrait" horizontalDpi="120" verticalDpi="144" r:id="rId1"/>
  <drawing r:id="rId2"/>
  <legacyDrawing r:id="rId3"/>
  <controls>
    <mc:AlternateContent xmlns:mc="http://schemas.openxmlformats.org/markup-compatibility/2006">
      <mc:Choice Requires="x14">
        <control shapeId="3073" r:id="rId4" name="CommandButton1">
          <controlPr defaultSize="0" autoLine="0" r:id="rId5">
            <anchor moveWithCells="1">
              <from>
                <xdr:col>24</xdr:col>
                <xdr:colOff>0</xdr:colOff>
                <xdr:row>8</xdr:row>
                <xdr:rowOff>47625</xdr:rowOff>
              </from>
              <to>
                <xdr:col>24</xdr:col>
                <xdr:colOff>914400</xdr:colOff>
                <xdr:row>9</xdr:row>
                <xdr:rowOff>161925</xdr:rowOff>
              </to>
            </anchor>
          </controlPr>
        </control>
      </mc:Choice>
      <mc:Fallback>
        <control shapeId="3073" r:id="rId4" name="CommandButton1"/>
      </mc:Fallback>
    </mc:AlternateContent>
    <mc:AlternateContent xmlns:mc="http://schemas.openxmlformats.org/markup-compatibility/2006">
      <mc:Choice Requires="x14">
        <control shapeId="3074" r:id="rId6" name="CommandButton2">
          <controlPr defaultSize="0" autoLine="0" r:id="rId7">
            <anchor moveWithCells="1">
              <from>
                <xdr:col>24</xdr:col>
                <xdr:colOff>0</xdr:colOff>
                <xdr:row>11</xdr:row>
                <xdr:rowOff>57150</xdr:rowOff>
              </from>
              <to>
                <xdr:col>24</xdr:col>
                <xdr:colOff>914400</xdr:colOff>
                <xdr:row>12</xdr:row>
                <xdr:rowOff>171450</xdr:rowOff>
              </to>
            </anchor>
          </controlPr>
        </control>
      </mc:Choice>
      <mc:Fallback>
        <control shapeId="3074" r:id="rId6" name="CommandButton2"/>
      </mc:Fallback>
    </mc:AlternateContent>
    <mc:AlternateContent xmlns:mc="http://schemas.openxmlformats.org/markup-compatibility/2006">
      <mc:Choice Requires="x14">
        <control shapeId="3075" r:id="rId8" name="CommandButton3">
          <controlPr defaultSize="0" autoLine="0" r:id="rId9">
            <anchor moveWithCells="1">
              <from>
                <xdr:col>24</xdr:col>
                <xdr:colOff>0</xdr:colOff>
                <xdr:row>14</xdr:row>
                <xdr:rowOff>47625</xdr:rowOff>
              </from>
              <to>
                <xdr:col>24</xdr:col>
                <xdr:colOff>914400</xdr:colOff>
                <xdr:row>15</xdr:row>
                <xdr:rowOff>161925</xdr:rowOff>
              </to>
            </anchor>
          </controlPr>
        </control>
      </mc:Choice>
      <mc:Fallback>
        <control shapeId="3075" r:id="rId8" name="CommandButton3"/>
      </mc:Fallback>
    </mc:AlternateContent>
    <mc:AlternateContent xmlns:mc="http://schemas.openxmlformats.org/markup-compatibility/2006">
      <mc:Choice Requires="x14">
        <control shapeId="3076" r:id="rId10" name="CommandButton4">
          <controlPr defaultSize="0" autoLine="0" r:id="rId11">
            <anchor moveWithCells="1">
              <from>
                <xdr:col>24</xdr:col>
                <xdr:colOff>0</xdr:colOff>
                <xdr:row>17</xdr:row>
                <xdr:rowOff>95250</xdr:rowOff>
              </from>
              <to>
                <xdr:col>24</xdr:col>
                <xdr:colOff>914400</xdr:colOff>
                <xdr:row>19</xdr:row>
                <xdr:rowOff>19050</xdr:rowOff>
              </to>
            </anchor>
          </controlPr>
        </control>
      </mc:Choice>
      <mc:Fallback>
        <control shapeId="3076" r:id="rId10" name="CommandButton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FA28-6C9A-4CBF-9C91-3A1B61B8DC3F}">
  <sheetPr codeName="Planilha3"/>
  <dimension ref="A1:J652"/>
  <sheetViews>
    <sheetView showGridLines="0" workbookViewId="0">
      <selection activeCell="C11" sqref="C11"/>
    </sheetView>
  </sheetViews>
  <sheetFormatPr defaultRowHeight="15" x14ac:dyDescent="0.25"/>
  <cols>
    <col min="1" max="1" width="52.140625" bestFit="1" customWidth="1"/>
    <col min="2" max="2" width="34.28515625" bestFit="1" customWidth="1"/>
    <col min="7" max="7" width="12.7109375" bestFit="1" customWidth="1"/>
  </cols>
  <sheetData>
    <row r="1" spans="1:10" x14ac:dyDescent="0.25">
      <c r="A1" s="7" t="s">
        <v>417</v>
      </c>
      <c r="B1" s="8" t="s">
        <v>418</v>
      </c>
      <c r="I1" s="12"/>
      <c r="J1" s="13"/>
    </row>
    <row r="2" spans="1:10" x14ac:dyDescent="0.25">
      <c r="A2" t="s">
        <v>1411</v>
      </c>
      <c r="B2" t="s">
        <v>1411</v>
      </c>
    </row>
    <row r="3" spans="1:10" x14ac:dyDescent="0.25">
      <c r="A3" t="s">
        <v>205</v>
      </c>
      <c r="B3" t="s">
        <v>205</v>
      </c>
    </row>
    <row r="4" spans="1:10" x14ac:dyDescent="0.25">
      <c r="A4" t="s">
        <v>484</v>
      </c>
      <c r="B4" t="s">
        <v>205</v>
      </c>
    </row>
    <row r="5" spans="1:10" x14ac:dyDescent="0.25">
      <c r="A5" t="s">
        <v>206</v>
      </c>
      <c r="B5" t="s">
        <v>206</v>
      </c>
    </row>
    <row r="6" spans="1:10" x14ac:dyDescent="0.25">
      <c r="A6" t="s">
        <v>1464</v>
      </c>
      <c r="B6" t="s">
        <v>206</v>
      </c>
    </row>
    <row r="7" spans="1:10" x14ac:dyDescent="0.25">
      <c r="A7" t="s">
        <v>492</v>
      </c>
      <c r="B7" t="s">
        <v>206</v>
      </c>
    </row>
    <row r="8" spans="1:10" x14ac:dyDescent="0.25">
      <c r="A8" t="s">
        <v>207</v>
      </c>
      <c r="B8" t="s">
        <v>207</v>
      </c>
    </row>
    <row r="9" spans="1:10" x14ac:dyDescent="0.25">
      <c r="A9" t="s">
        <v>85</v>
      </c>
      <c r="B9" t="s">
        <v>207</v>
      </c>
    </row>
    <row r="10" spans="1:10" x14ac:dyDescent="0.25">
      <c r="A10" t="s">
        <v>208</v>
      </c>
      <c r="B10" t="s">
        <v>208</v>
      </c>
    </row>
    <row r="11" spans="1:10" x14ac:dyDescent="0.25">
      <c r="A11" t="s">
        <v>48</v>
      </c>
      <c r="B11" t="s">
        <v>208</v>
      </c>
    </row>
    <row r="12" spans="1:10" x14ac:dyDescent="0.25">
      <c r="A12" t="s">
        <v>88</v>
      </c>
      <c r="B12" t="s">
        <v>209</v>
      </c>
    </row>
    <row r="13" spans="1:10" x14ac:dyDescent="0.25">
      <c r="A13" t="s">
        <v>209</v>
      </c>
      <c r="B13" t="s">
        <v>209</v>
      </c>
    </row>
    <row r="14" spans="1:10" x14ac:dyDescent="0.25">
      <c r="A14" t="s">
        <v>509</v>
      </c>
      <c r="B14" t="s">
        <v>209</v>
      </c>
    </row>
    <row r="15" spans="1:10" x14ac:dyDescent="0.25">
      <c r="A15" t="s">
        <v>210</v>
      </c>
      <c r="B15" t="s">
        <v>210</v>
      </c>
    </row>
    <row r="16" spans="1:10" x14ac:dyDescent="0.25">
      <c r="A16" t="s">
        <v>513</v>
      </c>
      <c r="B16" t="s">
        <v>210</v>
      </c>
    </row>
    <row r="17" spans="1:2" x14ac:dyDescent="0.25">
      <c r="A17" t="s">
        <v>3</v>
      </c>
      <c r="B17" t="s">
        <v>210</v>
      </c>
    </row>
    <row r="18" spans="1:2" x14ac:dyDescent="0.25">
      <c r="A18" t="s">
        <v>79</v>
      </c>
      <c r="B18" t="s">
        <v>79</v>
      </c>
    </row>
    <row r="19" spans="1:2" x14ac:dyDescent="0.25">
      <c r="A19" t="s">
        <v>79</v>
      </c>
      <c r="B19" t="s">
        <v>79</v>
      </c>
    </row>
    <row r="20" spans="1:2" x14ac:dyDescent="0.25">
      <c r="A20" t="s">
        <v>154</v>
      </c>
      <c r="B20" t="s">
        <v>154</v>
      </c>
    </row>
    <row r="21" spans="1:2" x14ac:dyDescent="0.25">
      <c r="A21" t="s">
        <v>211</v>
      </c>
      <c r="B21" t="s">
        <v>211</v>
      </c>
    </row>
    <row r="22" spans="1:2" x14ac:dyDescent="0.25">
      <c r="A22" t="s">
        <v>196</v>
      </c>
      <c r="B22" t="s">
        <v>211</v>
      </c>
    </row>
    <row r="23" spans="1:2" x14ac:dyDescent="0.25">
      <c r="A23" t="s">
        <v>1429</v>
      </c>
      <c r="B23" t="s">
        <v>211</v>
      </c>
    </row>
    <row r="24" spans="1:2" x14ac:dyDescent="0.25">
      <c r="A24" t="s">
        <v>524</v>
      </c>
      <c r="B24" t="s">
        <v>212</v>
      </c>
    </row>
    <row r="25" spans="1:2" x14ac:dyDescent="0.25">
      <c r="A25" t="s">
        <v>212</v>
      </c>
      <c r="B25" t="s">
        <v>212</v>
      </c>
    </row>
    <row r="26" spans="1:2" x14ac:dyDescent="0.25">
      <c r="A26" t="s">
        <v>155</v>
      </c>
      <c r="B26" t="s">
        <v>213</v>
      </c>
    </row>
    <row r="27" spans="1:2" x14ac:dyDescent="0.25">
      <c r="A27" t="s">
        <v>213</v>
      </c>
      <c r="B27" t="s">
        <v>213</v>
      </c>
    </row>
    <row r="28" spans="1:2" x14ac:dyDescent="0.25">
      <c r="A28" t="s">
        <v>214</v>
      </c>
      <c r="B28" t="s">
        <v>214</v>
      </c>
    </row>
    <row r="29" spans="1:2" x14ac:dyDescent="0.25">
      <c r="A29" t="s">
        <v>37</v>
      </c>
      <c r="B29" t="s">
        <v>214</v>
      </c>
    </row>
    <row r="30" spans="1:2" x14ac:dyDescent="0.25">
      <c r="A30" t="s">
        <v>53</v>
      </c>
      <c r="B30" t="s">
        <v>215</v>
      </c>
    </row>
    <row r="31" spans="1:2" x14ac:dyDescent="0.25">
      <c r="A31" t="s">
        <v>215</v>
      </c>
      <c r="B31" t="s">
        <v>215</v>
      </c>
    </row>
    <row r="32" spans="1:2" x14ac:dyDescent="0.25">
      <c r="A32" t="s">
        <v>49</v>
      </c>
      <c r="B32" t="s">
        <v>49</v>
      </c>
    </row>
    <row r="33" spans="1:2" x14ac:dyDescent="0.25">
      <c r="A33" t="s">
        <v>66</v>
      </c>
      <c r="B33" t="s">
        <v>216</v>
      </c>
    </row>
    <row r="34" spans="1:2" x14ac:dyDescent="0.25">
      <c r="A34" t="s">
        <v>428</v>
      </c>
      <c r="B34" t="s">
        <v>216</v>
      </c>
    </row>
    <row r="35" spans="1:2" x14ac:dyDescent="0.25">
      <c r="A35" t="s">
        <v>216</v>
      </c>
      <c r="B35" t="s">
        <v>216</v>
      </c>
    </row>
    <row r="36" spans="1:2" x14ac:dyDescent="0.25">
      <c r="A36" t="s">
        <v>130</v>
      </c>
      <c r="B36" t="s">
        <v>130</v>
      </c>
    </row>
    <row r="37" spans="1:2" x14ac:dyDescent="0.25">
      <c r="A37" t="s">
        <v>130</v>
      </c>
      <c r="B37" t="s">
        <v>130</v>
      </c>
    </row>
    <row r="38" spans="1:2" x14ac:dyDescent="0.25">
      <c r="A38" t="s">
        <v>1414</v>
      </c>
      <c r="B38" t="s">
        <v>130</v>
      </c>
    </row>
    <row r="39" spans="1:2" x14ac:dyDescent="0.25">
      <c r="A39" t="s">
        <v>21</v>
      </c>
      <c r="B39" t="s">
        <v>217</v>
      </c>
    </row>
    <row r="40" spans="1:2" x14ac:dyDescent="0.25">
      <c r="A40" t="s">
        <v>217</v>
      </c>
      <c r="B40" t="s">
        <v>217</v>
      </c>
    </row>
    <row r="41" spans="1:2" x14ac:dyDescent="0.25">
      <c r="A41" t="s">
        <v>15</v>
      </c>
      <c r="B41" t="s">
        <v>218</v>
      </c>
    </row>
    <row r="42" spans="1:2" x14ac:dyDescent="0.25">
      <c r="A42" t="s">
        <v>218</v>
      </c>
      <c r="B42" t="s">
        <v>218</v>
      </c>
    </row>
    <row r="43" spans="1:2" x14ac:dyDescent="0.25">
      <c r="A43" t="s">
        <v>560</v>
      </c>
      <c r="B43" t="s">
        <v>218</v>
      </c>
    </row>
    <row r="44" spans="1:2" x14ac:dyDescent="0.25">
      <c r="A44" t="s">
        <v>69</v>
      </c>
      <c r="B44" t="s">
        <v>219</v>
      </c>
    </row>
    <row r="45" spans="1:2" x14ac:dyDescent="0.25">
      <c r="A45" t="s">
        <v>219</v>
      </c>
      <c r="B45" t="s">
        <v>219</v>
      </c>
    </row>
    <row r="46" spans="1:2" x14ac:dyDescent="0.25">
      <c r="A46" t="s">
        <v>141</v>
      </c>
      <c r="B46" t="s">
        <v>141</v>
      </c>
    </row>
    <row r="47" spans="1:2" x14ac:dyDescent="0.25">
      <c r="A47" t="s">
        <v>104</v>
      </c>
      <c r="B47" t="s">
        <v>104</v>
      </c>
    </row>
    <row r="48" spans="1:2" x14ac:dyDescent="0.25">
      <c r="A48" t="s">
        <v>133</v>
      </c>
      <c r="B48" t="s">
        <v>133</v>
      </c>
    </row>
    <row r="49" spans="1:2" x14ac:dyDescent="0.25">
      <c r="A49" t="s">
        <v>68</v>
      </c>
      <c r="B49" t="s">
        <v>220</v>
      </c>
    </row>
    <row r="50" spans="1:2" x14ac:dyDescent="0.25">
      <c r="A50" t="s">
        <v>432</v>
      </c>
      <c r="B50" t="s">
        <v>220</v>
      </c>
    </row>
    <row r="51" spans="1:2" x14ac:dyDescent="0.25">
      <c r="A51" t="s">
        <v>220</v>
      </c>
      <c r="B51" t="s">
        <v>220</v>
      </c>
    </row>
    <row r="52" spans="1:2" x14ac:dyDescent="0.25">
      <c r="A52" t="s">
        <v>221</v>
      </c>
      <c r="B52" t="s">
        <v>221</v>
      </c>
    </row>
    <row r="53" spans="1:2" x14ac:dyDescent="0.25">
      <c r="A53" t="s">
        <v>9</v>
      </c>
      <c r="B53" t="s">
        <v>221</v>
      </c>
    </row>
    <row r="54" spans="1:2" x14ac:dyDescent="0.25">
      <c r="A54" t="s">
        <v>180</v>
      </c>
      <c r="B54" t="s">
        <v>180</v>
      </c>
    </row>
    <row r="55" spans="1:2" x14ac:dyDescent="0.25">
      <c r="A55" t="s">
        <v>222</v>
      </c>
      <c r="B55" t="s">
        <v>222</v>
      </c>
    </row>
    <row r="56" spans="1:2" x14ac:dyDescent="0.25">
      <c r="A56" t="s">
        <v>150</v>
      </c>
      <c r="B56" t="s">
        <v>222</v>
      </c>
    </row>
    <row r="57" spans="1:2" x14ac:dyDescent="0.25">
      <c r="A57" t="s">
        <v>592</v>
      </c>
      <c r="B57" t="s">
        <v>222</v>
      </c>
    </row>
    <row r="58" spans="1:2" x14ac:dyDescent="0.25">
      <c r="A58" t="s">
        <v>142</v>
      </c>
      <c r="B58" t="s">
        <v>223</v>
      </c>
    </row>
    <row r="59" spans="1:2" x14ac:dyDescent="0.25">
      <c r="A59" t="s">
        <v>223</v>
      </c>
      <c r="B59" t="s">
        <v>223</v>
      </c>
    </row>
    <row r="60" spans="1:2" x14ac:dyDescent="0.25">
      <c r="A60" t="s">
        <v>1420</v>
      </c>
      <c r="B60" t="s">
        <v>223</v>
      </c>
    </row>
    <row r="61" spans="1:2" x14ac:dyDescent="0.25">
      <c r="A61" t="s">
        <v>62</v>
      </c>
      <c r="B61" t="s">
        <v>224</v>
      </c>
    </row>
    <row r="62" spans="1:2" x14ac:dyDescent="0.25">
      <c r="A62" t="s">
        <v>598</v>
      </c>
      <c r="B62" t="s">
        <v>224</v>
      </c>
    </row>
    <row r="63" spans="1:2" x14ac:dyDescent="0.25">
      <c r="A63" t="s">
        <v>224</v>
      </c>
      <c r="B63" t="s">
        <v>224</v>
      </c>
    </row>
    <row r="64" spans="1:2" x14ac:dyDescent="0.25">
      <c r="A64" t="s">
        <v>106</v>
      </c>
      <c r="B64" t="s">
        <v>225</v>
      </c>
    </row>
    <row r="65" spans="1:2" x14ac:dyDescent="0.25">
      <c r="A65" t="s">
        <v>225</v>
      </c>
      <c r="B65" t="s">
        <v>225</v>
      </c>
    </row>
    <row r="66" spans="1:2" x14ac:dyDescent="0.25">
      <c r="A66" t="s">
        <v>1463</v>
      </c>
      <c r="B66" t="s">
        <v>1463</v>
      </c>
    </row>
    <row r="67" spans="1:2" x14ac:dyDescent="0.25">
      <c r="A67" t="s">
        <v>609</v>
      </c>
      <c r="B67" t="s">
        <v>226</v>
      </c>
    </row>
    <row r="68" spans="1:2" x14ac:dyDescent="0.25">
      <c r="A68" t="s">
        <v>70</v>
      </c>
      <c r="B68" t="s">
        <v>226</v>
      </c>
    </row>
    <row r="69" spans="1:2" x14ac:dyDescent="0.25">
      <c r="A69" t="s">
        <v>226</v>
      </c>
      <c r="B69" t="s">
        <v>226</v>
      </c>
    </row>
    <row r="70" spans="1:2" x14ac:dyDescent="0.25">
      <c r="A70" t="s">
        <v>227</v>
      </c>
      <c r="B70" t="s">
        <v>227</v>
      </c>
    </row>
    <row r="71" spans="1:2" x14ac:dyDescent="0.25">
      <c r="A71" t="s">
        <v>188</v>
      </c>
      <c r="B71" t="s">
        <v>227</v>
      </c>
    </row>
    <row r="72" spans="1:2" x14ac:dyDescent="0.25">
      <c r="A72" t="s">
        <v>204</v>
      </c>
      <c r="B72" t="s">
        <v>204</v>
      </c>
    </row>
    <row r="73" spans="1:2" x14ac:dyDescent="0.25">
      <c r="A73" t="s">
        <v>13</v>
      </c>
      <c r="B73" t="s">
        <v>204</v>
      </c>
    </row>
    <row r="74" spans="1:2" x14ac:dyDescent="0.25">
      <c r="A74" t="s">
        <v>117</v>
      </c>
      <c r="B74" t="s">
        <v>117</v>
      </c>
    </row>
    <row r="75" spans="1:2" x14ac:dyDescent="0.25">
      <c r="A75" t="s">
        <v>626</v>
      </c>
      <c r="B75" t="s">
        <v>228</v>
      </c>
    </row>
    <row r="76" spans="1:2" x14ac:dyDescent="0.25">
      <c r="A76" t="s">
        <v>76</v>
      </c>
      <c r="B76" t="s">
        <v>228</v>
      </c>
    </row>
    <row r="77" spans="1:2" x14ac:dyDescent="0.25">
      <c r="A77" t="s">
        <v>228</v>
      </c>
      <c r="B77" t="s">
        <v>228</v>
      </c>
    </row>
    <row r="78" spans="1:2" x14ac:dyDescent="0.25">
      <c r="A78" t="s">
        <v>87</v>
      </c>
      <c r="B78" t="s">
        <v>229</v>
      </c>
    </row>
    <row r="79" spans="1:2" x14ac:dyDescent="0.25">
      <c r="A79" t="s">
        <v>229</v>
      </c>
      <c r="B79" t="s">
        <v>229</v>
      </c>
    </row>
    <row r="80" spans="1:2" x14ac:dyDescent="0.25">
      <c r="A80" t="s">
        <v>198</v>
      </c>
      <c r="B80" t="s">
        <v>198</v>
      </c>
    </row>
    <row r="81" spans="1:2" x14ac:dyDescent="0.25">
      <c r="A81" t="s">
        <v>191</v>
      </c>
      <c r="B81" t="s">
        <v>230</v>
      </c>
    </row>
    <row r="82" spans="1:2" x14ac:dyDescent="0.25">
      <c r="A82" t="s">
        <v>230</v>
      </c>
      <c r="B82" t="s">
        <v>230</v>
      </c>
    </row>
    <row r="83" spans="1:2" x14ac:dyDescent="0.25">
      <c r="A83" t="s">
        <v>186</v>
      </c>
      <c r="B83" t="s">
        <v>186</v>
      </c>
    </row>
    <row r="84" spans="1:2" x14ac:dyDescent="0.25">
      <c r="A84" t="s">
        <v>641</v>
      </c>
      <c r="B84" t="s">
        <v>186</v>
      </c>
    </row>
    <row r="85" spans="1:2" x14ac:dyDescent="0.25">
      <c r="A85" t="s">
        <v>231</v>
      </c>
      <c r="B85" t="s">
        <v>231</v>
      </c>
    </row>
    <row r="86" spans="1:2" x14ac:dyDescent="0.25">
      <c r="A86" t="s">
        <v>71</v>
      </c>
      <c r="B86" t="s">
        <v>231</v>
      </c>
    </row>
    <row r="87" spans="1:2" x14ac:dyDescent="0.25">
      <c r="A87" t="s">
        <v>121</v>
      </c>
      <c r="B87" t="s">
        <v>232</v>
      </c>
    </row>
    <row r="88" spans="1:2" x14ac:dyDescent="0.25">
      <c r="A88" t="s">
        <v>1794</v>
      </c>
      <c r="B88" t="s">
        <v>232</v>
      </c>
    </row>
    <row r="89" spans="1:2" x14ac:dyDescent="0.25">
      <c r="A89" t="s">
        <v>232</v>
      </c>
      <c r="B89" t="s">
        <v>232</v>
      </c>
    </row>
    <row r="90" spans="1:2" x14ac:dyDescent="0.25">
      <c r="A90" t="s">
        <v>650</v>
      </c>
      <c r="B90" t="s">
        <v>232</v>
      </c>
    </row>
    <row r="91" spans="1:2" x14ac:dyDescent="0.25">
      <c r="A91" t="s">
        <v>12</v>
      </c>
      <c r="B91" t="s">
        <v>233</v>
      </c>
    </row>
    <row r="92" spans="1:2" x14ac:dyDescent="0.25">
      <c r="A92" t="s">
        <v>233</v>
      </c>
      <c r="B92" t="s">
        <v>233</v>
      </c>
    </row>
    <row r="93" spans="1:2" x14ac:dyDescent="0.25">
      <c r="A93" t="s">
        <v>234</v>
      </c>
      <c r="B93" t="s">
        <v>234</v>
      </c>
    </row>
    <row r="94" spans="1:2" x14ac:dyDescent="0.25">
      <c r="A94" t="s">
        <v>659</v>
      </c>
      <c r="B94" t="s">
        <v>234</v>
      </c>
    </row>
    <row r="95" spans="1:2" x14ac:dyDescent="0.25">
      <c r="A95" t="s">
        <v>1459</v>
      </c>
      <c r="B95" t="s">
        <v>234</v>
      </c>
    </row>
    <row r="96" spans="1:2" x14ac:dyDescent="0.25">
      <c r="A96" t="s">
        <v>235</v>
      </c>
      <c r="B96" t="s">
        <v>235</v>
      </c>
    </row>
    <row r="97" spans="1:2" x14ac:dyDescent="0.25">
      <c r="A97" t="s">
        <v>44</v>
      </c>
      <c r="B97" t="s">
        <v>235</v>
      </c>
    </row>
    <row r="98" spans="1:2" x14ac:dyDescent="0.25">
      <c r="A98" t="s">
        <v>236</v>
      </c>
      <c r="B98" t="s">
        <v>236</v>
      </c>
    </row>
    <row r="99" spans="1:2" x14ac:dyDescent="0.25">
      <c r="A99" t="s">
        <v>72</v>
      </c>
      <c r="B99" t="s">
        <v>236</v>
      </c>
    </row>
    <row r="100" spans="1:2" x14ac:dyDescent="0.25">
      <c r="A100" t="s">
        <v>177</v>
      </c>
      <c r="B100" t="s">
        <v>237</v>
      </c>
    </row>
    <row r="101" spans="1:2" x14ac:dyDescent="0.25">
      <c r="A101" t="s">
        <v>237</v>
      </c>
      <c r="B101" t="s">
        <v>237</v>
      </c>
    </row>
    <row r="102" spans="1:2" x14ac:dyDescent="0.25">
      <c r="A102" t="s">
        <v>24</v>
      </c>
      <c r="B102" t="s">
        <v>24</v>
      </c>
    </row>
    <row r="103" spans="1:2" x14ac:dyDescent="0.25">
      <c r="A103" t="s">
        <v>5</v>
      </c>
      <c r="B103" t="s">
        <v>5</v>
      </c>
    </row>
    <row r="104" spans="1:2" x14ac:dyDescent="0.25">
      <c r="A104" t="s">
        <v>238</v>
      </c>
      <c r="B104" t="s">
        <v>238</v>
      </c>
    </row>
    <row r="105" spans="1:2" x14ac:dyDescent="0.25">
      <c r="A105" t="s">
        <v>81</v>
      </c>
      <c r="B105" t="s">
        <v>238</v>
      </c>
    </row>
    <row r="106" spans="1:2" x14ac:dyDescent="0.25">
      <c r="A106" t="s">
        <v>1437</v>
      </c>
      <c r="B106" t="s">
        <v>1437</v>
      </c>
    </row>
    <row r="107" spans="1:2" x14ac:dyDescent="0.25">
      <c r="A107" t="s">
        <v>1409</v>
      </c>
      <c r="B107" t="s">
        <v>1437</v>
      </c>
    </row>
    <row r="108" spans="1:2" x14ac:dyDescent="0.25">
      <c r="A108" t="s">
        <v>46</v>
      </c>
      <c r="B108" t="s">
        <v>239</v>
      </c>
    </row>
    <row r="109" spans="1:2" x14ac:dyDescent="0.25">
      <c r="A109" t="s">
        <v>239</v>
      </c>
      <c r="B109" t="s">
        <v>239</v>
      </c>
    </row>
    <row r="110" spans="1:2" x14ac:dyDescent="0.25">
      <c r="A110" t="s">
        <v>240</v>
      </c>
      <c r="B110" t="s">
        <v>240</v>
      </c>
    </row>
    <row r="111" spans="1:2" x14ac:dyDescent="0.25">
      <c r="A111" t="s">
        <v>691</v>
      </c>
      <c r="B111" t="s">
        <v>240</v>
      </c>
    </row>
    <row r="112" spans="1:2" x14ac:dyDescent="0.25">
      <c r="A112" t="s">
        <v>241</v>
      </c>
      <c r="B112" t="s">
        <v>241</v>
      </c>
    </row>
    <row r="113" spans="1:2" x14ac:dyDescent="0.25">
      <c r="A113" t="s">
        <v>437</v>
      </c>
      <c r="B113" t="s">
        <v>241</v>
      </c>
    </row>
    <row r="114" spans="1:2" x14ac:dyDescent="0.25">
      <c r="A114" t="s">
        <v>242</v>
      </c>
      <c r="B114" t="s">
        <v>242</v>
      </c>
    </row>
    <row r="115" spans="1:2" x14ac:dyDescent="0.25">
      <c r="A115" t="s">
        <v>16</v>
      </c>
      <c r="B115" t="s">
        <v>242</v>
      </c>
    </row>
    <row r="116" spans="1:2" x14ac:dyDescent="0.25">
      <c r="A116" t="s">
        <v>438</v>
      </c>
      <c r="B116" t="s">
        <v>242</v>
      </c>
    </row>
    <row r="117" spans="1:2" x14ac:dyDescent="0.25">
      <c r="A117" t="s">
        <v>243</v>
      </c>
      <c r="B117" t="s">
        <v>243</v>
      </c>
    </row>
    <row r="118" spans="1:2" x14ac:dyDescent="0.25">
      <c r="A118" t="s">
        <v>703</v>
      </c>
      <c r="B118" t="s">
        <v>243</v>
      </c>
    </row>
    <row r="119" spans="1:2" x14ac:dyDescent="0.25">
      <c r="A119" t="s">
        <v>89</v>
      </c>
      <c r="B119" t="s">
        <v>243</v>
      </c>
    </row>
    <row r="120" spans="1:2" x14ac:dyDescent="0.25">
      <c r="A120" t="s">
        <v>82</v>
      </c>
      <c r="B120" t="s">
        <v>82</v>
      </c>
    </row>
    <row r="121" spans="1:2" x14ac:dyDescent="0.25">
      <c r="A121" t="s">
        <v>244</v>
      </c>
      <c r="B121" t="s">
        <v>244</v>
      </c>
    </row>
    <row r="122" spans="1:2" x14ac:dyDescent="0.25">
      <c r="A122" t="s">
        <v>55</v>
      </c>
      <c r="B122" t="s">
        <v>244</v>
      </c>
    </row>
    <row r="123" spans="1:2" x14ac:dyDescent="0.25">
      <c r="A123" t="s">
        <v>83</v>
      </c>
      <c r="B123" t="s">
        <v>83</v>
      </c>
    </row>
    <row r="124" spans="1:2" x14ac:dyDescent="0.25">
      <c r="A124" t="s">
        <v>167</v>
      </c>
      <c r="B124" t="s">
        <v>167</v>
      </c>
    </row>
    <row r="125" spans="1:2" x14ac:dyDescent="0.25">
      <c r="A125" t="s">
        <v>1413</v>
      </c>
      <c r="B125" t="s">
        <v>167</v>
      </c>
    </row>
    <row r="126" spans="1:2" x14ac:dyDescent="0.25">
      <c r="A126" t="s">
        <v>721</v>
      </c>
      <c r="B126" t="s">
        <v>245</v>
      </c>
    </row>
    <row r="127" spans="1:2" x14ac:dyDescent="0.25">
      <c r="A127" t="s">
        <v>25</v>
      </c>
      <c r="B127" t="s">
        <v>245</v>
      </c>
    </row>
    <row r="128" spans="1:2" x14ac:dyDescent="0.25">
      <c r="A128" t="s">
        <v>245</v>
      </c>
      <c r="B128" t="s">
        <v>245</v>
      </c>
    </row>
    <row r="129" spans="1:2" x14ac:dyDescent="0.25">
      <c r="A129" t="s">
        <v>118</v>
      </c>
      <c r="B129" t="s">
        <v>246</v>
      </c>
    </row>
    <row r="130" spans="1:2" x14ac:dyDescent="0.25">
      <c r="A130" t="s">
        <v>246</v>
      </c>
      <c r="B130" t="s">
        <v>246</v>
      </c>
    </row>
    <row r="131" spans="1:2" x14ac:dyDescent="0.25">
      <c r="A131" t="s">
        <v>726</v>
      </c>
      <c r="B131" t="s">
        <v>246</v>
      </c>
    </row>
    <row r="132" spans="1:2" x14ac:dyDescent="0.25">
      <c r="A132" t="s">
        <v>163</v>
      </c>
      <c r="B132" t="s">
        <v>247</v>
      </c>
    </row>
    <row r="133" spans="1:2" x14ac:dyDescent="0.25">
      <c r="A133" t="s">
        <v>247</v>
      </c>
      <c r="B133" t="s">
        <v>247</v>
      </c>
    </row>
    <row r="134" spans="1:2" x14ac:dyDescent="0.25">
      <c r="A134" t="s">
        <v>1581</v>
      </c>
      <c r="B134" t="s">
        <v>248</v>
      </c>
    </row>
    <row r="135" spans="1:2" x14ac:dyDescent="0.25">
      <c r="A135" t="s">
        <v>248</v>
      </c>
      <c r="B135" t="s">
        <v>248</v>
      </c>
    </row>
    <row r="136" spans="1:2" x14ac:dyDescent="0.25">
      <c r="A136" t="s">
        <v>54</v>
      </c>
      <c r="B136" t="s">
        <v>248</v>
      </c>
    </row>
    <row r="137" spans="1:2" x14ac:dyDescent="0.25">
      <c r="A137" t="s">
        <v>124</v>
      </c>
      <c r="B137" t="s">
        <v>124</v>
      </c>
    </row>
    <row r="138" spans="1:2" x14ac:dyDescent="0.25">
      <c r="A138" t="s">
        <v>249</v>
      </c>
      <c r="B138" t="s">
        <v>249</v>
      </c>
    </row>
    <row r="139" spans="1:2" x14ac:dyDescent="0.25">
      <c r="A139" t="s">
        <v>40</v>
      </c>
      <c r="B139" t="s">
        <v>249</v>
      </c>
    </row>
    <row r="140" spans="1:2" x14ac:dyDescent="0.25">
      <c r="A140" t="s">
        <v>742</v>
      </c>
      <c r="B140" t="s">
        <v>249</v>
      </c>
    </row>
    <row r="141" spans="1:2" x14ac:dyDescent="0.25">
      <c r="A141" t="s">
        <v>30</v>
      </c>
      <c r="B141" t="s">
        <v>250</v>
      </c>
    </row>
    <row r="142" spans="1:2" x14ac:dyDescent="0.25">
      <c r="A142" t="s">
        <v>250</v>
      </c>
      <c r="B142" t="s">
        <v>250</v>
      </c>
    </row>
    <row r="143" spans="1:2" x14ac:dyDescent="0.25">
      <c r="A143" t="s">
        <v>146</v>
      </c>
      <c r="B143" t="s">
        <v>251</v>
      </c>
    </row>
    <row r="144" spans="1:2" x14ac:dyDescent="0.25">
      <c r="A144" t="s">
        <v>251</v>
      </c>
      <c r="B144" t="s">
        <v>251</v>
      </c>
    </row>
    <row r="145" spans="1:2" x14ac:dyDescent="0.25">
      <c r="A145" t="s">
        <v>252</v>
      </c>
      <c r="B145" t="s">
        <v>252</v>
      </c>
    </row>
    <row r="146" spans="1:2" x14ac:dyDescent="0.25">
      <c r="A146" t="s">
        <v>755</v>
      </c>
      <c r="B146" t="s">
        <v>252</v>
      </c>
    </row>
    <row r="147" spans="1:2" x14ac:dyDescent="0.25">
      <c r="A147" t="s">
        <v>253</v>
      </c>
      <c r="B147" t="s">
        <v>253</v>
      </c>
    </row>
    <row r="148" spans="1:2" x14ac:dyDescent="0.25">
      <c r="A148" t="s">
        <v>73</v>
      </c>
      <c r="B148" t="s">
        <v>253</v>
      </c>
    </row>
    <row r="149" spans="1:2" x14ac:dyDescent="0.25">
      <c r="A149" t="s">
        <v>429</v>
      </c>
      <c r="B149" t="s">
        <v>254</v>
      </c>
    </row>
    <row r="150" spans="1:2" x14ac:dyDescent="0.25">
      <c r="A150" t="s">
        <v>254</v>
      </c>
      <c r="B150" t="s">
        <v>254</v>
      </c>
    </row>
    <row r="151" spans="1:2" x14ac:dyDescent="0.25">
      <c r="A151" t="s">
        <v>61</v>
      </c>
      <c r="B151" t="s">
        <v>254</v>
      </c>
    </row>
    <row r="152" spans="1:2" x14ac:dyDescent="0.25">
      <c r="A152" t="s">
        <v>762</v>
      </c>
      <c r="B152" t="s">
        <v>254</v>
      </c>
    </row>
    <row r="153" spans="1:2" x14ac:dyDescent="0.25">
      <c r="A153" t="s">
        <v>765</v>
      </c>
      <c r="B153" t="s">
        <v>255</v>
      </c>
    </row>
    <row r="154" spans="1:2" x14ac:dyDescent="0.25">
      <c r="A154" t="s">
        <v>255</v>
      </c>
      <c r="B154" t="s">
        <v>255</v>
      </c>
    </row>
    <row r="155" spans="1:2" x14ac:dyDescent="0.25">
      <c r="A155" t="s">
        <v>1</v>
      </c>
      <c r="B155" t="s">
        <v>255</v>
      </c>
    </row>
    <row r="156" spans="1:2" x14ac:dyDescent="0.25">
      <c r="A156" t="s">
        <v>256</v>
      </c>
      <c r="B156" t="s">
        <v>256</v>
      </c>
    </row>
    <row r="157" spans="1:2" x14ac:dyDescent="0.25">
      <c r="A157" t="s">
        <v>447</v>
      </c>
      <c r="B157" t="s">
        <v>256</v>
      </c>
    </row>
    <row r="158" spans="1:2" x14ac:dyDescent="0.25">
      <c r="A158" t="s">
        <v>769</v>
      </c>
      <c r="B158" t="s">
        <v>256</v>
      </c>
    </row>
    <row r="159" spans="1:2" x14ac:dyDescent="0.25">
      <c r="A159" t="s">
        <v>770</v>
      </c>
      <c r="B159" t="s">
        <v>256</v>
      </c>
    </row>
    <row r="160" spans="1:2" x14ac:dyDescent="0.25">
      <c r="A160" t="s">
        <v>0</v>
      </c>
      <c r="B160" t="s">
        <v>256</v>
      </c>
    </row>
    <row r="161" spans="1:2" x14ac:dyDescent="0.25">
      <c r="A161" t="s">
        <v>59</v>
      </c>
      <c r="B161" t="s">
        <v>257</v>
      </c>
    </row>
    <row r="162" spans="1:2" x14ac:dyDescent="0.25">
      <c r="A162" t="s">
        <v>433</v>
      </c>
      <c r="B162" t="s">
        <v>257</v>
      </c>
    </row>
    <row r="163" spans="1:2" x14ac:dyDescent="0.25">
      <c r="A163" t="s">
        <v>257</v>
      </c>
      <c r="B163" t="s">
        <v>257</v>
      </c>
    </row>
    <row r="164" spans="1:2" x14ac:dyDescent="0.25">
      <c r="A164" t="s">
        <v>135</v>
      </c>
      <c r="B164" t="s">
        <v>258</v>
      </c>
    </row>
    <row r="165" spans="1:2" x14ac:dyDescent="0.25">
      <c r="A165" t="s">
        <v>258</v>
      </c>
      <c r="B165" t="s">
        <v>258</v>
      </c>
    </row>
    <row r="166" spans="1:2" x14ac:dyDescent="0.25">
      <c r="A166" t="s">
        <v>777</v>
      </c>
      <c r="B166" t="s">
        <v>258</v>
      </c>
    </row>
    <row r="167" spans="1:2" x14ac:dyDescent="0.25">
      <c r="A167" t="s">
        <v>109</v>
      </c>
      <c r="B167" t="s">
        <v>259</v>
      </c>
    </row>
    <row r="168" spans="1:2" x14ac:dyDescent="0.25">
      <c r="A168" t="s">
        <v>259</v>
      </c>
      <c r="B168" t="s">
        <v>259</v>
      </c>
    </row>
    <row r="169" spans="1:2" x14ac:dyDescent="0.25">
      <c r="A169" t="s">
        <v>781</v>
      </c>
      <c r="B169" t="s">
        <v>259</v>
      </c>
    </row>
    <row r="170" spans="1:2" x14ac:dyDescent="0.25">
      <c r="A170" t="s">
        <v>1963</v>
      </c>
      <c r="B170" t="s">
        <v>259</v>
      </c>
    </row>
    <row r="171" spans="1:2" x14ac:dyDescent="0.25">
      <c r="A171" t="s">
        <v>446</v>
      </c>
      <c r="B171" t="s">
        <v>259</v>
      </c>
    </row>
    <row r="172" spans="1:2" x14ac:dyDescent="0.25">
      <c r="A172" t="s">
        <v>1425</v>
      </c>
      <c r="B172" t="s">
        <v>259</v>
      </c>
    </row>
    <row r="173" spans="1:2" x14ac:dyDescent="0.25">
      <c r="A173" t="s">
        <v>1471</v>
      </c>
      <c r="B173" t="s">
        <v>259</v>
      </c>
    </row>
    <row r="174" spans="1:2" x14ac:dyDescent="0.25">
      <c r="A174" t="s">
        <v>1965</v>
      </c>
      <c r="B174" t="s">
        <v>259</v>
      </c>
    </row>
    <row r="175" spans="1:2" x14ac:dyDescent="0.25">
      <c r="A175" t="s">
        <v>164</v>
      </c>
      <c r="B175" t="s">
        <v>164</v>
      </c>
    </row>
    <row r="176" spans="1:2" x14ac:dyDescent="0.25">
      <c r="A176" t="s">
        <v>260</v>
      </c>
      <c r="B176" t="s">
        <v>260</v>
      </c>
    </row>
    <row r="177" spans="1:2" x14ac:dyDescent="0.25">
      <c r="A177" t="s">
        <v>34</v>
      </c>
      <c r="B177" t="s">
        <v>260</v>
      </c>
    </row>
    <row r="178" spans="1:2" x14ac:dyDescent="0.25">
      <c r="A178" t="s">
        <v>789</v>
      </c>
      <c r="B178" t="s">
        <v>260</v>
      </c>
    </row>
    <row r="179" spans="1:2" x14ac:dyDescent="0.25">
      <c r="A179" t="s">
        <v>42</v>
      </c>
      <c r="B179" t="s">
        <v>261</v>
      </c>
    </row>
    <row r="180" spans="1:2" x14ac:dyDescent="0.25">
      <c r="A180" t="s">
        <v>261</v>
      </c>
      <c r="B180" t="s">
        <v>261</v>
      </c>
    </row>
    <row r="181" spans="1:2" x14ac:dyDescent="0.25">
      <c r="A181" t="s">
        <v>262</v>
      </c>
      <c r="B181" t="s">
        <v>262</v>
      </c>
    </row>
    <row r="182" spans="1:2" x14ac:dyDescent="0.25">
      <c r="A182" t="s">
        <v>4</v>
      </c>
      <c r="B182" t="s">
        <v>262</v>
      </c>
    </row>
    <row r="183" spans="1:2" x14ac:dyDescent="0.25">
      <c r="A183" t="s">
        <v>263</v>
      </c>
      <c r="B183" t="s">
        <v>263</v>
      </c>
    </row>
    <row r="184" spans="1:2" x14ac:dyDescent="0.25">
      <c r="A184" t="s">
        <v>145</v>
      </c>
      <c r="B184" t="s">
        <v>263</v>
      </c>
    </row>
    <row r="185" spans="1:2" x14ac:dyDescent="0.25">
      <c r="A185" t="s">
        <v>193</v>
      </c>
      <c r="B185" t="s">
        <v>264</v>
      </c>
    </row>
    <row r="186" spans="1:2" x14ac:dyDescent="0.25">
      <c r="A186" t="s">
        <v>264</v>
      </c>
      <c r="B186" t="s">
        <v>264</v>
      </c>
    </row>
    <row r="187" spans="1:2" x14ac:dyDescent="0.25">
      <c r="A187" t="s">
        <v>265</v>
      </c>
      <c r="B187" t="s">
        <v>265</v>
      </c>
    </row>
    <row r="188" spans="1:2" x14ac:dyDescent="0.25">
      <c r="A188" t="s">
        <v>93</v>
      </c>
      <c r="B188" t="s">
        <v>265</v>
      </c>
    </row>
    <row r="189" spans="1:2" x14ac:dyDescent="0.25">
      <c r="A189" t="s">
        <v>105</v>
      </c>
      <c r="B189" t="s">
        <v>266</v>
      </c>
    </row>
    <row r="190" spans="1:2" x14ac:dyDescent="0.25">
      <c r="A190" t="s">
        <v>266</v>
      </c>
      <c r="B190" t="s">
        <v>266</v>
      </c>
    </row>
    <row r="191" spans="1:2" x14ac:dyDescent="0.25">
      <c r="A191" t="s">
        <v>267</v>
      </c>
      <c r="B191" t="s">
        <v>267</v>
      </c>
    </row>
    <row r="192" spans="1:2" x14ac:dyDescent="0.25">
      <c r="A192" t="s">
        <v>1470</v>
      </c>
      <c r="B192" t="s">
        <v>267</v>
      </c>
    </row>
    <row r="193" spans="1:2" x14ac:dyDescent="0.25">
      <c r="A193" t="s">
        <v>812</v>
      </c>
      <c r="B193" t="s">
        <v>267</v>
      </c>
    </row>
    <row r="194" spans="1:2" x14ac:dyDescent="0.25">
      <c r="A194" t="s">
        <v>119</v>
      </c>
      <c r="B194" t="s">
        <v>119</v>
      </c>
    </row>
    <row r="195" spans="1:2" x14ac:dyDescent="0.25">
      <c r="A195" t="s">
        <v>1427</v>
      </c>
      <c r="B195" t="s">
        <v>119</v>
      </c>
    </row>
    <row r="196" spans="1:2" x14ac:dyDescent="0.25">
      <c r="A196" t="s">
        <v>268</v>
      </c>
      <c r="B196" t="s">
        <v>268</v>
      </c>
    </row>
    <row r="197" spans="1:2" x14ac:dyDescent="0.25">
      <c r="A197" t="s">
        <v>170</v>
      </c>
      <c r="B197" t="s">
        <v>268</v>
      </c>
    </row>
    <row r="198" spans="1:2" x14ac:dyDescent="0.25">
      <c r="A198" t="s">
        <v>269</v>
      </c>
      <c r="B198" t="s">
        <v>269</v>
      </c>
    </row>
    <row r="199" spans="1:2" x14ac:dyDescent="0.25">
      <c r="A199" t="s">
        <v>47</v>
      </c>
      <c r="B199" t="s">
        <v>269</v>
      </c>
    </row>
    <row r="200" spans="1:2" x14ac:dyDescent="0.25">
      <c r="A200" t="s">
        <v>173</v>
      </c>
      <c r="B200" t="s">
        <v>270</v>
      </c>
    </row>
    <row r="201" spans="1:2" x14ac:dyDescent="0.25">
      <c r="A201" t="s">
        <v>270</v>
      </c>
      <c r="B201" t="s">
        <v>270</v>
      </c>
    </row>
    <row r="202" spans="1:2" x14ac:dyDescent="0.25">
      <c r="A202" t="s">
        <v>445</v>
      </c>
      <c r="B202" t="s">
        <v>270</v>
      </c>
    </row>
    <row r="203" spans="1:2" x14ac:dyDescent="0.25">
      <c r="A203" t="s">
        <v>1440</v>
      </c>
      <c r="B203" t="s">
        <v>270</v>
      </c>
    </row>
    <row r="204" spans="1:2" x14ac:dyDescent="0.25">
      <c r="A204" t="s">
        <v>822</v>
      </c>
      <c r="B204" t="s">
        <v>270</v>
      </c>
    </row>
    <row r="205" spans="1:2" x14ac:dyDescent="0.25">
      <c r="A205" t="s">
        <v>271</v>
      </c>
      <c r="B205" t="s">
        <v>271</v>
      </c>
    </row>
    <row r="206" spans="1:2" x14ac:dyDescent="0.25">
      <c r="A206" t="s">
        <v>116</v>
      </c>
      <c r="B206" t="s">
        <v>271</v>
      </c>
    </row>
    <row r="207" spans="1:2" x14ac:dyDescent="0.25">
      <c r="A207" t="s">
        <v>272</v>
      </c>
      <c r="B207" t="s">
        <v>272</v>
      </c>
    </row>
    <row r="208" spans="1:2" x14ac:dyDescent="0.25">
      <c r="A208" t="s">
        <v>1971</v>
      </c>
      <c r="B208" t="s">
        <v>272</v>
      </c>
    </row>
    <row r="209" spans="1:2" x14ac:dyDescent="0.25">
      <c r="A209" t="s">
        <v>1412</v>
      </c>
      <c r="B209" t="s">
        <v>272</v>
      </c>
    </row>
    <row r="210" spans="1:2" x14ac:dyDescent="0.25">
      <c r="A210" t="s">
        <v>126</v>
      </c>
      <c r="B210" t="s">
        <v>126</v>
      </c>
    </row>
    <row r="211" spans="1:2" x14ac:dyDescent="0.25">
      <c r="A211" t="s">
        <v>273</v>
      </c>
      <c r="B211" t="s">
        <v>273</v>
      </c>
    </row>
    <row r="212" spans="1:2" x14ac:dyDescent="0.25">
      <c r="A212" t="s">
        <v>1421</v>
      </c>
      <c r="B212" t="s">
        <v>273</v>
      </c>
    </row>
    <row r="213" spans="1:2" x14ac:dyDescent="0.25">
      <c r="A213" t="s">
        <v>1972</v>
      </c>
      <c r="B213" t="s">
        <v>273</v>
      </c>
    </row>
    <row r="214" spans="1:2" x14ac:dyDescent="0.25">
      <c r="A214" t="s">
        <v>274</v>
      </c>
      <c r="B214" t="s">
        <v>274</v>
      </c>
    </row>
    <row r="215" spans="1:2" x14ac:dyDescent="0.25">
      <c r="A215" t="s">
        <v>144</v>
      </c>
      <c r="B215" t="s">
        <v>274</v>
      </c>
    </row>
    <row r="216" spans="1:2" x14ac:dyDescent="0.25">
      <c r="A216" t="s">
        <v>127</v>
      </c>
      <c r="B216" t="s">
        <v>275</v>
      </c>
    </row>
    <row r="217" spans="1:2" x14ac:dyDescent="0.25">
      <c r="A217" t="s">
        <v>275</v>
      </c>
      <c r="B217" t="s">
        <v>275</v>
      </c>
    </row>
    <row r="218" spans="1:2" x14ac:dyDescent="0.25">
      <c r="A218" t="s">
        <v>276</v>
      </c>
      <c r="B218" t="s">
        <v>276</v>
      </c>
    </row>
    <row r="219" spans="1:2" x14ac:dyDescent="0.25">
      <c r="A219" t="s">
        <v>113</v>
      </c>
      <c r="B219" t="s">
        <v>276</v>
      </c>
    </row>
    <row r="220" spans="1:2" x14ac:dyDescent="0.25">
      <c r="A220" t="s">
        <v>277</v>
      </c>
      <c r="B220" t="s">
        <v>277</v>
      </c>
    </row>
    <row r="221" spans="1:2" x14ac:dyDescent="0.25">
      <c r="A221" t="s">
        <v>147</v>
      </c>
      <c r="B221" t="s">
        <v>277</v>
      </c>
    </row>
    <row r="222" spans="1:2" x14ac:dyDescent="0.25">
      <c r="A222" t="s">
        <v>431</v>
      </c>
      <c r="B222" t="s">
        <v>277</v>
      </c>
    </row>
    <row r="223" spans="1:2" x14ac:dyDescent="0.25">
      <c r="A223" t="s">
        <v>158</v>
      </c>
      <c r="B223" t="s">
        <v>278</v>
      </c>
    </row>
    <row r="224" spans="1:2" x14ac:dyDescent="0.25">
      <c r="A224" t="s">
        <v>278</v>
      </c>
      <c r="B224" t="s">
        <v>278</v>
      </c>
    </row>
    <row r="225" spans="1:2" x14ac:dyDescent="0.25">
      <c r="A225" t="s">
        <v>149</v>
      </c>
      <c r="B225" t="s">
        <v>149</v>
      </c>
    </row>
    <row r="226" spans="1:2" x14ac:dyDescent="0.25">
      <c r="A226" t="s">
        <v>94</v>
      </c>
      <c r="B226" t="s">
        <v>94</v>
      </c>
    </row>
    <row r="227" spans="1:2" x14ac:dyDescent="0.25">
      <c r="A227" t="s">
        <v>63</v>
      </c>
      <c r="B227" t="s">
        <v>63</v>
      </c>
    </row>
    <row r="228" spans="1:2" x14ac:dyDescent="0.25">
      <c r="A228" t="s">
        <v>1404</v>
      </c>
      <c r="B228" t="s">
        <v>63</v>
      </c>
    </row>
    <row r="229" spans="1:2" x14ac:dyDescent="0.25">
      <c r="A229" t="s">
        <v>65</v>
      </c>
      <c r="B229" t="s">
        <v>280</v>
      </c>
    </row>
    <row r="230" spans="1:2" x14ac:dyDescent="0.25">
      <c r="A230" t="s">
        <v>280</v>
      </c>
      <c r="B230" t="s">
        <v>280</v>
      </c>
    </row>
    <row r="231" spans="1:2" x14ac:dyDescent="0.25">
      <c r="A231" t="s">
        <v>866</v>
      </c>
      <c r="B231" t="s">
        <v>280</v>
      </c>
    </row>
    <row r="232" spans="1:2" x14ac:dyDescent="0.25">
      <c r="A232" t="s">
        <v>424</v>
      </c>
      <c r="B232" t="s">
        <v>281</v>
      </c>
    </row>
    <row r="233" spans="1:2" x14ac:dyDescent="0.25">
      <c r="A233" t="s">
        <v>281</v>
      </c>
      <c r="B233" t="s">
        <v>281</v>
      </c>
    </row>
    <row r="234" spans="1:2" x14ac:dyDescent="0.25">
      <c r="A234" t="s">
        <v>454</v>
      </c>
      <c r="B234" t="s">
        <v>281</v>
      </c>
    </row>
    <row r="235" spans="1:2" x14ac:dyDescent="0.25">
      <c r="A235" t="s">
        <v>872</v>
      </c>
      <c r="B235" t="s">
        <v>282</v>
      </c>
    </row>
    <row r="236" spans="1:2" x14ac:dyDescent="0.25">
      <c r="A236" t="s">
        <v>282</v>
      </c>
      <c r="B236" t="s">
        <v>282</v>
      </c>
    </row>
    <row r="237" spans="1:2" x14ac:dyDescent="0.25">
      <c r="A237" t="s">
        <v>283</v>
      </c>
      <c r="B237" t="s">
        <v>283</v>
      </c>
    </row>
    <row r="238" spans="1:2" x14ac:dyDescent="0.25">
      <c r="A238" t="s">
        <v>876</v>
      </c>
      <c r="B238" t="s">
        <v>283</v>
      </c>
    </row>
    <row r="239" spans="1:2" x14ac:dyDescent="0.25">
      <c r="A239" t="s">
        <v>879</v>
      </c>
      <c r="B239" t="s">
        <v>284</v>
      </c>
    </row>
    <row r="240" spans="1:2" x14ac:dyDescent="0.25">
      <c r="A240" t="s">
        <v>284</v>
      </c>
      <c r="B240" t="s">
        <v>284</v>
      </c>
    </row>
    <row r="241" spans="1:2" x14ac:dyDescent="0.25">
      <c r="A241" t="s">
        <v>285</v>
      </c>
      <c r="B241" t="s">
        <v>285</v>
      </c>
    </row>
    <row r="242" spans="1:2" x14ac:dyDescent="0.25">
      <c r="A242" t="s">
        <v>1418</v>
      </c>
      <c r="B242" t="s">
        <v>285</v>
      </c>
    </row>
    <row r="243" spans="1:2" x14ac:dyDescent="0.25">
      <c r="A243" t="s">
        <v>114</v>
      </c>
      <c r="B243" t="s">
        <v>285</v>
      </c>
    </row>
    <row r="244" spans="1:2" x14ac:dyDescent="0.25">
      <c r="A244" t="s">
        <v>286</v>
      </c>
      <c r="B244" t="s">
        <v>286</v>
      </c>
    </row>
    <row r="245" spans="1:2" x14ac:dyDescent="0.25">
      <c r="A245" t="s">
        <v>884</v>
      </c>
      <c r="B245" t="s">
        <v>286</v>
      </c>
    </row>
    <row r="246" spans="1:2" x14ac:dyDescent="0.25">
      <c r="A246" t="s">
        <v>888</v>
      </c>
      <c r="B246" t="s">
        <v>287</v>
      </c>
    </row>
    <row r="247" spans="1:2" x14ac:dyDescent="0.25">
      <c r="A247" t="s">
        <v>1964</v>
      </c>
      <c r="B247" t="s">
        <v>287</v>
      </c>
    </row>
    <row r="248" spans="1:2" x14ac:dyDescent="0.25">
      <c r="A248" t="s">
        <v>1447</v>
      </c>
      <c r="B248" t="s">
        <v>287</v>
      </c>
    </row>
    <row r="249" spans="1:2" x14ac:dyDescent="0.25">
      <c r="A249" t="s">
        <v>287</v>
      </c>
      <c r="B249" t="s">
        <v>287</v>
      </c>
    </row>
    <row r="250" spans="1:2" x14ac:dyDescent="0.25">
      <c r="A250" t="s">
        <v>1568</v>
      </c>
      <c r="B250" t="s">
        <v>287</v>
      </c>
    </row>
    <row r="251" spans="1:2" x14ac:dyDescent="0.25">
      <c r="A251" t="s">
        <v>288</v>
      </c>
      <c r="B251" t="s">
        <v>288</v>
      </c>
    </row>
    <row r="252" spans="1:2" x14ac:dyDescent="0.25">
      <c r="A252" t="s">
        <v>892</v>
      </c>
      <c r="B252" t="s">
        <v>288</v>
      </c>
    </row>
    <row r="253" spans="1:2" x14ac:dyDescent="0.25">
      <c r="A253" t="s">
        <v>1456</v>
      </c>
      <c r="B253" t="s">
        <v>288</v>
      </c>
    </row>
    <row r="254" spans="1:2" x14ac:dyDescent="0.25">
      <c r="A254" t="s">
        <v>289</v>
      </c>
      <c r="B254" t="s">
        <v>289</v>
      </c>
    </row>
    <row r="255" spans="1:2" x14ac:dyDescent="0.25">
      <c r="A255" t="s">
        <v>1433</v>
      </c>
      <c r="B255" t="s">
        <v>289</v>
      </c>
    </row>
    <row r="256" spans="1:2" x14ac:dyDescent="0.25">
      <c r="A256" t="s">
        <v>895</v>
      </c>
      <c r="B256" t="s">
        <v>289</v>
      </c>
    </row>
    <row r="257" spans="1:2" x14ac:dyDescent="0.25">
      <c r="A257" t="s">
        <v>290</v>
      </c>
      <c r="B257" t="s">
        <v>290</v>
      </c>
    </row>
    <row r="258" spans="1:2" x14ac:dyDescent="0.25">
      <c r="A258" t="s">
        <v>897</v>
      </c>
      <c r="B258" t="s">
        <v>290</v>
      </c>
    </row>
    <row r="259" spans="1:2" x14ac:dyDescent="0.25">
      <c r="A259" t="s">
        <v>899</v>
      </c>
      <c r="B259" t="s">
        <v>291</v>
      </c>
    </row>
    <row r="260" spans="1:2" x14ac:dyDescent="0.25">
      <c r="A260" t="s">
        <v>291</v>
      </c>
      <c r="B260" t="s">
        <v>291</v>
      </c>
    </row>
    <row r="261" spans="1:2" x14ac:dyDescent="0.25">
      <c r="A261" t="s">
        <v>139</v>
      </c>
      <c r="B261" t="s">
        <v>292</v>
      </c>
    </row>
    <row r="262" spans="1:2" x14ac:dyDescent="0.25">
      <c r="A262" t="s">
        <v>1639</v>
      </c>
      <c r="B262" t="s">
        <v>292</v>
      </c>
    </row>
    <row r="263" spans="1:2" x14ac:dyDescent="0.25">
      <c r="A263" t="s">
        <v>292</v>
      </c>
      <c r="B263" t="s">
        <v>292</v>
      </c>
    </row>
    <row r="264" spans="1:2" x14ac:dyDescent="0.25">
      <c r="A264" t="s">
        <v>442</v>
      </c>
      <c r="B264" t="s">
        <v>292</v>
      </c>
    </row>
    <row r="265" spans="1:2" x14ac:dyDescent="0.25">
      <c r="A265" t="s">
        <v>1419</v>
      </c>
      <c r="B265" t="s">
        <v>292</v>
      </c>
    </row>
    <row r="266" spans="1:2" x14ac:dyDescent="0.25">
      <c r="A266" t="s">
        <v>903</v>
      </c>
      <c r="B266" t="s">
        <v>293</v>
      </c>
    </row>
    <row r="267" spans="1:2" x14ac:dyDescent="0.25">
      <c r="A267" t="s">
        <v>453</v>
      </c>
      <c r="B267" t="s">
        <v>293</v>
      </c>
    </row>
    <row r="268" spans="1:2" x14ac:dyDescent="0.25">
      <c r="A268" t="s">
        <v>293</v>
      </c>
      <c r="B268" t="s">
        <v>293</v>
      </c>
    </row>
    <row r="269" spans="1:2" x14ac:dyDescent="0.25">
      <c r="A269" t="s">
        <v>1476</v>
      </c>
      <c r="B269" t="s">
        <v>293</v>
      </c>
    </row>
    <row r="270" spans="1:2" x14ac:dyDescent="0.25">
      <c r="A270" t="s">
        <v>1435</v>
      </c>
      <c r="B270" t="s">
        <v>293</v>
      </c>
    </row>
    <row r="271" spans="1:2" x14ac:dyDescent="0.25">
      <c r="A271" t="s">
        <v>906</v>
      </c>
      <c r="B271" t="s">
        <v>294</v>
      </c>
    </row>
    <row r="272" spans="1:2" x14ac:dyDescent="0.25">
      <c r="A272" t="s">
        <v>294</v>
      </c>
      <c r="B272" t="s">
        <v>294</v>
      </c>
    </row>
    <row r="273" spans="1:2" x14ac:dyDescent="0.25">
      <c r="A273" t="s">
        <v>909</v>
      </c>
      <c r="B273" t="s">
        <v>295</v>
      </c>
    </row>
    <row r="274" spans="1:2" x14ac:dyDescent="0.25">
      <c r="A274" t="s">
        <v>295</v>
      </c>
      <c r="B274" t="s">
        <v>295</v>
      </c>
    </row>
    <row r="275" spans="1:2" x14ac:dyDescent="0.25">
      <c r="A275" t="s">
        <v>192</v>
      </c>
      <c r="B275" t="s">
        <v>296</v>
      </c>
    </row>
    <row r="276" spans="1:2" x14ac:dyDescent="0.25">
      <c r="A276" t="s">
        <v>296</v>
      </c>
      <c r="B276" t="s">
        <v>296</v>
      </c>
    </row>
    <row r="277" spans="1:2" x14ac:dyDescent="0.25">
      <c r="A277" t="s">
        <v>452</v>
      </c>
      <c r="B277" t="s">
        <v>296</v>
      </c>
    </row>
    <row r="278" spans="1:2" x14ac:dyDescent="0.25">
      <c r="A278" t="s">
        <v>1432</v>
      </c>
      <c r="B278" t="s">
        <v>296</v>
      </c>
    </row>
    <row r="279" spans="1:2" x14ac:dyDescent="0.25">
      <c r="A279" t="s">
        <v>1765</v>
      </c>
      <c r="B279" t="s">
        <v>296</v>
      </c>
    </row>
    <row r="280" spans="1:2" x14ac:dyDescent="0.25">
      <c r="A280" t="s">
        <v>1472</v>
      </c>
      <c r="B280" t="s">
        <v>297</v>
      </c>
    </row>
    <row r="281" spans="1:2" x14ac:dyDescent="0.25">
      <c r="A281" t="s">
        <v>297</v>
      </c>
      <c r="B281" t="s">
        <v>297</v>
      </c>
    </row>
    <row r="282" spans="1:2" x14ac:dyDescent="0.25">
      <c r="A282" t="s">
        <v>298</v>
      </c>
      <c r="B282" t="s">
        <v>298</v>
      </c>
    </row>
    <row r="283" spans="1:2" x14ac:dyDescent="0.25">
      <c r="A283" t="s">
        <v>916</v>
      </c>
      <c r="B283" t="s">
        <v>298</v>
      </c>
    </row>
    <row r="284" spans="1:2" x14ac:dyDescent="0.25">
      <c r="A284" t="s">
        <v>299</v>
      </c>
      <c r="B284" t="s">
        <v>299</v>
      </c>
    </row>
    <row r="285" spans="1:2" x14ac:dyDescent="0.25">
      <c r="A285" t="s">
        <v>918</v>
      </c>
      <c r="B285" t="s">
        <v>299</v>
      </c>
    </row>
    <row r="286" spans="1:2" x14ac:dyDescent="0.25">
      <c r="A286" t="s">
        <v>300</v>
      </c>
      <c r="B286" t="s">
        <v>300</v>
      </c>
    </row>
    <row r="287" spans="1:2" x14ac:dyDescent="0.25">
      <c r="A287" t="s">
        <v>1436</v>
      </c>
      <c r="B287" t="s">
        <v>300</v>
      </c>
    </row>
    <row r="288" spans="1:2" x14ac:dyDescent="0.25">
      <c r="A288" t="s">
        <v>1475</v>
      </c>
      <c r="B288" t="s">
        <v>300</v>
      </c>
    </row>
    <row r="289" spans="1:2" x14ac:dyDescent="0.25">
      <c r="A289" t="s">
        <v>301</v>
      </c>
      <c r="B289" t="s">
        <v>301</v>
      </c>
    </row>
    <row r="290" spans="1:2" x14ac:dyDescent="0.25">
      <c r="A290" t="s">
        <v>924</v>
      </c>
      <c r="B290" t="s">
        <v>301</v>
      </c>
    </row>
    <row r="291" spans="1:2" x14ac:dyDescent="0.25">
      <c r="A291" t="s">
        <v>302</v>
      </c>
      <c r="B291" t="s">
        <v>302</v>
      </c>
    </row>
    <row r="292" spans="1:2" x14ac:dyDescent="0.25">
      <c r="A292" t="s">
        <v>926</v>
      </c>
      <c r="B292" t="s">
        <v>302</v>
      </c>
    </row>
    <row r="293" spans="1:2" x14ac:dyDescent="0.25">
      <c r="A293" t="s">
        <v>303</v>
      </c>
      <c r="B293" t="s">
        <v>303</v>
      </c>
    </row>
    <row r="294" spans="1:2" x14ac:dyDescent="0.25">
      <c r="A294" t="s">
        <v>451</v>
      </c>
      <c r="B294" t="s">
        <v>303</v>
      </c>
    </row>
    <row r="295" spans="1:2" x14ac:dyDescent="0.25">
      <c r="A295" t="s">
        <v>1426</v>
      </c>
      <c r="B295" t="s">
        <v>303</v>
      </c>
    </row>
    <row r="296" spans="1:2" x14ac:dyDescent="0.25">
      <c r="A296" t="s">
        <v>1968</v>
      </c>
      <c r="B296" t="s">
        <v>303</v>
      </c>
    </row>
    <row r="297" spans="1:2" x14ac:dyDescent="0.25">
      <c r="A297" t="s">
        <v>182</v>
      </c>
      <c r="B297" t="s">
        <v>303</v>
      </c>
    </row>
    <row r="298" spans="1:2" x14ac:dyDescent="0.25">
      <c r="A298" t="s">
        <v>929</v>
      </c>
      <c r="B298" t="s">
        <v>303</v>
      </c>
    </row>
    <row r="299" spans="1:2" x14ac:dyDescent="0.25">
      <c r="A299" t="s">
        <v>1462</v>
      </c>
      <c r="B299" t="s">
        <v>303</v>
      </c>
    </row>
    <row r="300" spans="1:2" x14ac:dyDescent="0.25">
      <c r="A300" t="s">
        <v>1439</v>
      </c>
      <c r="B300" t="s">
        <v>1439</v>
      </c>
    </row>
    <row r="301" spans="1:2" x14ac:dyDescent="0.25">
      <c r="A301" t="s">
        <v>1416</v>
      </c>
      <c r="B301" t="s">
        <v>1439</v>
      </c>
    </row>
    <row r="302" spans="1:2" x14ac:dyDescent="0.25">
      <c r="A302" t="s">
        <v>931</v>
      </c>
      <c r="B302" t="s">
        <v>1439</v>
      </c>
    </row>
    <row r="303" spans="1:2" x14ac:dyDescent="0.25">
      <c r="A303" t="s">
        <v>197</v>
      </c>
      <c r="B303" t="s">
        <v>305</v>
      </c>
    </row>
    <row r="304" spans="1:2" x14ac:dyDescent="0.25">
      <c r="A304" t="s">
        <v>305</v>
      </c>
      <c r="B304" t="s">
        <v>305</v>
      </c>
    </row>
    <row r="305" spans="1:2" x14ac:dyDescent="0.25">
      <c r="A305" t="s">
        <v>1428</v>
      </c>
      <c r="B305" t="s">
        <v>305</v>
      </c>
    </row>
    <row r="306" spans="1:2" x14ac:dyDescent="0.25">
      <c r="A306" t="s">
        <v>23</v>
      </c>
      <c r="B306" t="s">
        <v>306</v>
      </c>
    </row>
    <row r="307" spans="1:2" x14ac:dyDescent="0.25">
      <c r="A307" t="s">
        <v>306</v>
      </c>
      <c r="B307" t="s">
        <v>306</v>
      </c>
    </row>
    <row r="308" spans="1:2" x14ac:dyDescent="0.25">
      <c r="A308" t="s">
        <v>36</v>
      </c>
      <c r="B308" t="s">
        <v>307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946</v>
      </c>
      <c r="B310" t="s">
        <v>308</v>
      </c>
    </row>
    <row r="311" spans="1:2" x14ac:dyDescent="0.25">
      <c r="A311" t="s">
        <v>308</v>
      </c>
      <c r="B311" t="s">
        <v>308</v>
      </c>
    </row>
    <row r="312" spans="1:2" x14ac:dyDescent="0.25">
      <c r="A312" t="s">
        <v>309</v>
      </c>
      <c r="B312" t="s">
        <v>309</v>
      </c>
    </row>
    <row r="313" spans="1:2" x14ac:dyDescent="0.25">
      <c r="A313" t="s">
        <v>6</v>
      </c>
      <c r="B313" t="s">
        <v>309</v>
      </c>
    </row>
    <row r="314" spans="1:2" x14ac:dyDescent="0.25">
      <c r="A314" t="s">
        <v>1453</v>
      </c>
      <c r="B314" t="s">
        <v>309</v>
      </c>
    </row>
    <row r="315" spans="1:2" x14ac:dyDescent="0.25">
      <c r="A315" t="s">
        <v>58</v>
      </c>
      <c r="B315" t="s">
        <v>310</v>
      </c>
    </row>
    <row r="316" spans="1:2" x14ac:dyDescent="0.25">
      <c r="A316" t="s">
        <v>310</v>
      </c>
      <c r="B316" t="s">
        <v>310</v>
      </c>
    </row>
    <row r="317" spans="1:2" x14ac:dyDescent="0.25">
      <c r="A317" t="s">
        <v>20</v>
      </c>
      <c r="B317" t="s">
        <v>311</v>
      </c>
    </row>
    <row r="318" spans="1:2" x14ac:dyDescent="0.25">
      <c r="A318" t="s">
        <v>311</v>
      </c>
      <c r="B318" t="s">
        <v>311</v>
      </c>
    </row>
    <row r="319" spans="1:2" x14ac:dyDescent="0.25">
      <c r="A319" t="s">
        <v>312</v>
      </c>
      <c r="B319" t="s">
        <v>312</v>
      </c>
    </row>
    <row r="320" spans="1:2" x14ac:dyDescent="0.25">
      <c r="A320" t="s">
        <v>958</v>
      </c>
      <c r="B320" t="s">
        <v>312</v>
      </c>
    </row>
    <row r="321" spans="1:2" x14ac:dyDescent="0.25">
      <c r="A321" t="s">
        <v>52</v>
      </c>
      <c r="B321" t="s">
        <v>313</v>
      </c>
    </row>
    <row r="322" spans="1:2" x14ac:dyDescent="0.25">
      <c r="A322" t="s">
        <v>962</v>
      </c>
      <c r="B322" t="s">
        <v>313</v>
      </c>
    </row>
    <row r="323" spans="1:2" x14ac:dyDescent="0.25">
      <c r="A323" t="s">
        <v>313</v>
      </c>
      <c r="B323" t="s">
        <v>313</v>
      </c>
    </row>
    <row r="324" spans="1:2" x14ac:dyDescent="0.25">
      <c r="A324" t="s">
        <v>17</v>
      </c>
      <c r="B324" t="s">
        <v>17</v>
      </c>
    </row>
    <row r="325" spans="1:2" x14ac:dyDescent="0.25">
      <c r="A325" t="s">
        <v>967</v>
      </c>
      <c r="B325" t="s">
        <v>17</v>
      </c>
    </row>
    <row r="326" spans="1:2" x14ac:dyDescent="0.25">
      <c r="A326" t="s">
        <v>970</v>
      </c>
      <c r="B326" t="s">
        <v>314</v>
      </c>
    </row>
    <row r="327" spans="1:2" x14ac:dyDescent="0.25">
      <c r="A327" t="s">
        <v>314</v>
      </c>
      <c r="B327" t="s">
        <v>314</v>
      </c>
    </row>
    <row r="328" spans="1:2" x14ac:dyDescent="0.25">
      <c r="A328" t="s">
        <v>2</v>
      </c>
      <c r="B328" t="s">
        <v>314</v>
      </c>
    </row>
    <row r="329" spans="1:2" x14ac:dyDescent="0.25">
      <c r="A329" t="s">
        <v>132</v>
      </c>
      <c r="B329" t="s">
        <v>132</v>
      </c>
    </row>
    <row r="330" spans="1:2" x14ac:dyDescent="0.25">
      <c r="A330" t="s">
        <v>29</v>
      </c>
      <c r="B330" t="s">
        <v>315</v>
      </c>
    </row>
    <row r="331" spans="1:2" x14ac:dyDescent="0.25">
      <c r="A331" t="s">
        <v>315</v>
      </c>
      <c r="B331" t="s">
        <v>315</v>
      </c>
    </row>
    <row r="332" spans="1:2" x14ac:dyDescent="0.25">
      <c r="A332" t="s">
        <v>978</v>
      </c>
      <c r="B332" t="s">
        <v>315</v>
      </c>
    </row>
    <row r="333" spans="1:2" x14ac:dyDescent="0.25">
      <c r="A333" t="s">
        <v>316</v>
      </c>
      <c r="B333" t="s">
        <v>316</v>
      </c>
    </row>
    <row r="334" spans="1:2" x14ac:dyDescent="0.25">
      <c r="A334" t="s">
        <v>1415</v>
      </c>
      <c r="B334" t="s">
        <v>316</v>
      </c>
    </row>
    <row r="335" spans="1:2" x14ac:dyDescent="0.25">
      <c r="A335" t="s">
        <v>91</v>
      </c>
      <c r="B335" t="s">
        <v>317</v>
      </c>
    </row>
    <row r="336" spans="1:2" x14ac:dyDescent="0.25">
      <c r="A336" t="s">
        <v>317</v>
      </c>
      <c r="B336" t="s">
        <v>317</v>
      </c>
    </row>
    <row r="337" spans="1:2" x14ac:dyDescent="0.25">
      <c r="A337" t="s">
        <v>318</v>
      </c>
      <c r="B337" t="s">
        <v>318</v>
      </c>
    </row>
    <row r="338" spans="1:2" x14ac:dyDescent="0.25">
      <c r="A338" t="s">
        <v>67</v>
      </c>
      <c r="B338" t="s">
        <v>67</v>
      </c>
    </row>
    <row r="339" spans="1:2" x14ac:dyDescent="0.25">
      <c r="A339" t="s">
        <v>996</v>
      </c>
      <c r="B339" t="s">
        <v>165</v>
      </c>
    </row>
    <row r="340" spans="1:2" x14ac:dyDescent="0.25">
      <c r="A340" t="s">
        <v>165</v>
      </c>
      <c r="B340" t="s">
        <v>165</v>
      </c>
    </row>
    <row r="341" spans="1:2" x14ac:dyDescent="0.25">
      <c r="A341" t="s">
        <v>1000</v>
      </c>
      <c r="B341" t="s">
        <v>319</v>
      </c>
    </row>
    <row r="342" spans="1:2" x14ac:dyDescent="0.25">
      <c r="A342" t="s">
        <v>319</v>
      </c>
      <c r="B342" t="s">
        <v>319</v>
      </c>
    </row>
    <row r="343" spans="1:2" x14ac:dyDescent="0.25">
      <c r="A343" t="s">
        <v>77</v>
      </c>
      <c r="B343" t="s">
        <v>320</v>
      </c>
    </row>
    <row r="344" spans="1:2" x14ac:dyDescent="0.25">
      <c r="A344" t="s">
        <v>430</v>
      </c>
      <c r="B344" t="s">
        <v>320</v>
      </c>
    </row>
    <row r="345" spans="1:2" x14ac:dyDescent="0.25">
      <c r="A345" t="s">
        <v>320</v>
      </c>
      <c r="B345" t="s">
        <v>320</v>
      </c>
    </row>
    <row r="346" spans="1:2" x14ac:dyDescent="0.25">
      <c r="A346" t="s">
        <v>78</v>
      </c>
      <c r="B346" t="s">
        <v>321</v>
      </c>
    </row>
    <row r="347" spans="1:2" x14ac:dyDescent="0.25">
      <c r="A347" t="s">
        <v>321</v>
      </c>
      <c r="B347" t="s">
        <v>321</v>
      </c>
    </row>
    <row r="348" spans="1:2" x14ac:dyDescent="0.25">
      <c r="A348" t="s">
        <v>148</v>
      </c>
      <c r="B348" t="s">
        <v>322</v>
      </c>
    </row>
    <row r="349" spans="1:2" x14ac:dyDescent="0.25">
      <c r="A349" t="s">
        <v>322</v>
      </c>
      <c r="B349" t="s">
        <v>322</v>
      </c>
    </row>
    <row r="350" spans="1:2" x14ac:dyDescent="0.25">
      <c r="A350" t="s">
        <v>323</v>
      </c>
      <c r="B350" t="s">
        <v>323</v>
      </c>
    </row>
    <row r="351" spans="1:2" x14ac:dyDescent="0.25">
      <c r="A351" t="s">
        <v>1015</v>
      </c>
      <c r="B351" t="s">
        <v>323</v>
      </c>
    </row>
    <row r="352" spans="1:2" x14ac:dyDescent="0.25">
      <c r="A352" t="s">
        <v>153</v>
      </c>
      <c r="B352" t="s">
        <v>323</v>
      </c>
    </row>
    <row r="353" spans="1:2" x14ac:dyDescent="0.25">
      <c r="A353" t="s">
        <v>129</v>
      </c>
      <c r="B353" t="s">
        <v>129</v>
      </c>
    </row>
    <row r="354" spans="1:2" x14ac:dyDescent="0.25">
      <c r="A354" t="s">
        <v>1493</v>
      </c>
      <c r="B354" t="s">
        <v>129</v>
      </c>
    </row>
    <row r="355" spans="1:2" x14ac:dyDescent="0.25">
      <c r="A355" t="s">
        <v>64</v>
      </c>
      <c r="B355" t="s">
        <v>324</v>
      </c>
    </row>
    <row r="356" spans="1:2" x14ac:dyDescent="0.25">
      <c r="A356" t="s">
        <v>324</v>
      </c>
      <c r="B356" t="s">
        <v>324</v>
      </c>
    </row>
    <row r="357" spans="1:2" x14ac:dyDescent="0.25">
      <c r="A357" t="s">
        <v>35</v>
      </c>
      <c r="B357" t="s">
        <v>325</v>
      </c>
    </row>
    <row r="358" spans="1:2" x14ac:dyDescent="0.25">
      <c r="A358" t="s">
        <v>325</v>
      </c>
      <c r="B358" t="s">
        <v>325</v>
      </c>
    </row>
    <row r="359" spans="1:2" x14ac:dyDescent="0.25">
      <c r="A359" t="s">
        <v>140</v>
      </c>
      <c r="B359" t="s">
        <v>326</v>
      </c>
    </row>
    <row r="360" spans="1:2" x14ac:dyDescent="0.25">
      <c r="A360" t="s">
        <v>326</v>
      </c>
      <c r="B360" t="s">
        <v>326</v>
      </c>
    </row>
    <row r="361" spans="1:2" x14ac:dyDescent="0.25">
      <c r="A361" t="s">
        <v>1407</v>
      </c>
      <c r="B361" t="s">
        <v>326</v>
      </c>
    </row>
    <row r="362" spans="1:2" x14ac:dyDescent="0.25">
      <c r="A362" t="s">
        <v>1027</v>
      </c>
      <c r="B362" t="s">
        <v>440</v>
      </c>
    </row>
    <row r="363" spans="1:2" x14ac:dyDescent="0.25">
      <c r="A363" t="s">
        <v>327</v>
      </c>
      <c r="B363" t="s">
        <v>440</v>
      </c>
    </row>
    <row r="364" spans="1:2" x14ac:dyDescent="0.25">
      <c r="A364" t="s">
        <v>1457</v>
      </c>
      <c r="B364" t="s">
        <v>440</v>
      </c>
    </row>
    <row r="365" spans="1:2" x14ac:dyDescent="0.25">
      <c r="A365" t="s">
        <v>440</v>
      </c>
      <c r="B365" t="s">
        <v>440</v>
      </c>
    </row>
    <row r="366" spans="1:2" x14ac:dyDescent="0.25">
      <c r="A366" t="s">
        <v>1028</v>
      </c>
      <c r="B366" t="s">
        <v>440</v>
      </c>
    </row>
    <row r="367" spans="1:2" x14ac:dyDescent="0.25">
      <c r="A367" t="s">
        <v>75</v>
      </c>
      <c r="B367" t="s">
        <v>440</v>
      </c>
    </row>
    <row r="368" spans="1:2" x14ac:dyDescent="0.25">
      <c r="A368" t="s">
        <v>125</v>
      </c>
      <c r="B368" t="s">
        <v>125</v>
      </c>
    </row>
    <row r="369" spans="1:2" x14ac:dyDescent="0.25">
      <c r="A369" t="s">
        <v>1455</v>
      </c>
      <c r="B369" t="s">
        <v>125</v>
      </c>
    </row>
    <row r="370" spans="1:2" x14ac:dyDescent="0.25">
      <c r="A370" t="s">
        <v>328</v>
      </c>
      <c r="B370" t="s">
        <v>328</v>
      </c>
    </row>
    <row r="371" spans="1:2" x14ac:dyDescent="0.25">
      <c r="A371" t="s">
        <v>33</v>
      </c>
      <c r="B371" t="s">
        <v>328</v>
      </c>
    </row>
    <row r="372" spans="1:2" x14ac:dyDescent="0.25">
      <c r="A372" t="s">
        <v>181</v>
      </c>
      <c r="B372" t="s">
        <v>181</v>
      </c>
    </row>
    <row r="373" spans="1:2" x14ac:dyDescent="0.25">
      <c r="A373" t="s">
        <v>1973</v>
      </c>
      <c r="B373" t="s">
        <v>181</v>
      </c>
    </row>
    <row r="374" spans="1:2" x14ac:dyDescent="0.25">
      <c r="A374" t="s">
        <v>329</v>
      </c>
      <c r="B374" t="s">
        <v>329</v>
      </c>
    </row>
    <row r="375" spans="1:2" x14ac:dyDescent="0.25">
      <c r="A375" t="s">
        <v>157</v>
      </c>
      <c r="B375" t="s">
        <v>329</v>
      </c>
    </row>
    <row r="376" spans="1:2" x14ac:dyDescent="0.25">
      <c r="A376" t="s">
        <v>134</v>
      </c>
      <c r="B376" t="s">
        <v>134</v>
      </c>
    </row>
    <row r="377" spans="1:2" x14ac:dyDescent="0.25">
      <c r="A377" t="s">
        <v>96</v>
      </c>
      <c r="B377" t="s">
        <v>96</v>
      </c>
    </row>
    <row r="378" spans="1:2" x14ac:dyDescent="0.25">
      <c r="A378" t="s">
        <v>1966</v>
      </c>
      <c r="B378" t="s">
        <v>330</v>
      </c>
    </row>
    <row r="379" spans="1:2" x14ac:dyDescent="0.25">
      <c r="A379" t="s">
        <v>330</v>
      </c>
      <c r="B379" t="s">
        <v>330</v>
      </c>
    </row>
    <row r="380" spans="1:2" x14ac:dyDescent="0.25">
      <c r="A380" t="s">
        <v>443</v>
      </c>
      <c r="B380" t="s">
        <v>330</v>
      </c>
    </row>
    <row r="381" spans="1:2" x14ac:dyDescent="0.25">
      <c r="A381" t="s">
        <v>1423</v>
      </c>
      <c r="B381" t="s">
        <v>330</v>
      </c>
    </row>
    <row r="382" spans="1:2" x14ac:dyDescent="0.25">
      <c r="A382" t="s">
        <v>331</v>
      </c>
      <c r="B382" t="s">
        <v>331</v>
      </c>
    </row>
    <row r="383" spans="1:2" x14ac:dyDescent="0.25">
      <c r="A383" t="s">
        <v>56</v>
      </c>
      <c r="B383" t="s">
        <v>331</v>
      </c>
    </row>
    <row r="384" spans="1:2" x14ac:dyDescent="0.25">
      <c r="A384" t="s">
        <v>332</v>
      </c>
      <c r="B384" t="s">
        <v>332</v>
      </c>
    </row>
    <row r="385" spans="1:2" x14ac:dyDescent="0.25">
      <c r="A385" t="s">
        <v>115</v>
      </c>
      <c r="B385" t="s">
        <v>332</v>
      </c>
    </row>
    <row r="386" spans="1:2" x14ac:dyDescent="0.25">
      <c r="A386" t="s">
        <v>434</v>
      </c>
      <c r="B386" t="s">
        <v>333</v>
      </c>
    </row>
    <row r="387" spans="1:2" x14ac:dyDescent="0.25">
      <c r="A387" t="s">
        <v>333</v>
      </c>
      <c r="B387" t="s">
        <v>333</v>
      </c>
    </row>
    <row r="388" spans="1:2" x14ac:dyDescent="0.25">
      <c r="A388" t="s">
        <v>98</v>
      </c>
      <c r="B388" t="s">
        <v>333</v>
      </c>
    </row>
    <row r="389" spans="1:2" x14ac:dyDescent="0.25">
      <c r="A389" t="s">
        <v>189</v>
      </c>
      <c r="B389" t="s">
        <v>334</v>
      </c>
    </row>
    <row r="390" spans="1:2" x14ac:dyDescent="0.25">
      <c r="A390" t="s">
        <v>334</v>
      </c>
      <c r="B390" t="s">
        <v>334</v>
      </c>
    </row>
    <row r="391" spans="1:2" x14ac:dyDescent="0.25">
      <c r="A391" t="s">
        <v>1064</v>
      </c>
      <c r="B391" t="s">
        <v>334</v>
      </c>
    </row>
    <row r="392" spans="1:2" x14ac:dyDescent="0.25">
      <c r="A392" t="s">
        <v>1970</v>
      </c>
      <c r="B392" t="s">
        <v>108</v>
      </c>
    </row>
    <row r="393" spans="1:2" x14ac:dyDescent="0.25">
      <c r="A393" t="s">
        <v>108</v>
      </c>
      <c r="B393" t="s">
        <v>108</v>
      </c>
    </row>
    <row r="394" spans="1:2" x14ac:dyDescent="0.25">
      <c r="A394" t="s">
        <v>108</v>
      </c>
      <c r="B394" t="s">
        <v>108</v>
      </c>
    </row>
    <row r="395" spans="1:2" x14ac:dyDescent="0.25">
      <c r="A395" t="s">
        <v>38</v>
      </c>
      <c r="B395" t="s">
        <v>335</v>
      </c>
    </row>
    <row r="396" spans="1:2" x14ac:dyDescent="0.25">
      <c r="A396" t="s">
        <v>335</v>
      </c>
      <c r="B396" t="s">
        <v>335</v>
      </c>
    </row>
    <row r="397" spans="1:2" x14ac:dyDescent="0.25">
      <c r="A397" t="s">
        <v>1417</v>
      </c>
      <c r="B397" t="s">
        <v>336</v>
      </c>
    </row>
    <row r="398" spans="1:2" x14ac:dyDescent="0.25">
      <c r="A398" t="s">
        <v>1074</v>
      </c>
      <c r="B398" t="s">
        <v>336</v>
      </c>
    </row>
    <row r="399" spans="1:2" x14ac:dyDescent="0.25">
      <c r="A399" t="s">
        <v>336</v>
      </c>
      <c r="B399" t="s">
        <v>336</v>
      </c>
    </row>
    <row r="400" spans="1:2" x14ac:dyDescent="0.25">
      <c r="A400" t="s">
        <v>337</v>
      </c>
      <c r="B400" t="s">
        <v>337</v>
      </c>
    </row>
    <row r="401" spans="1:2" x14ac:dyDescent="0.25">
      <c r="A401" t="s">
        <v>1078</v>
      </c>
      <c r="B401" t="s">
        <v>337</v>
      </c>
    </row>
    <row r="402" spans="1:2" x14ac:dyDescent="0.25">
      <c r="A402" t="s">
        <v>160</v>
      </c>
      <c r="B402" t="s">
        <v>337</v>
      </c>
    </row>
    <row r="403" spans="1:2" x14ac:dyDescent="0.25">
      <c r="A403" t="s">
        <v>338</v>
      </c>
      <c r="B403" t="s">
        <v>338</v>
      </c>
    </row>
    <row r="404" spans="1:2" x14ac:dyDescent="0.25">
      <c r="A404" t="s">
        <v>60</v>
      </c>
      <c r="B404" t="s">
        <v>338</v>
      </c>
    </row>
    <row r="405" spans="1:2" x14ac:dyDescent="0.25">
      <c r="A405" t="s">
        <v>128</v>
      </c>
      <c r="B405" t="s">
        <v>339</v>
      </c>
    </row>
    <row r="406" spans="1:2" x14ac:dyDescent="0.25">
      <c r="A406" t="s">
        <v>436</v>
      </c>
      <c r="B406" t="s">
        <v>339</v>
      </c>
    </row>
    <row r="407" spans="1:2" x14ac:dyDescent="0.25">
      <c r="A407" t="s">
        <v>339</v>
      </c>
      <c r="B407" t="s">
        <v>339</v>
      </c>
    </row>
    <row r="408" spans="1:2" x14ac:dyDescent="0.25">
      <c r="A408" t="s">
        <v>161</v>
      </c>
      <c r="B408" t="s">
        <v>340</v>
      </c>
    </row>
    <row r="409" spans="1:2" x14ac:dyDescent="0.25">
      <c r="A409" t="s">
        <v>340</v>
      </c>
      <c r="B409" t="s">
        <v>340</v>
      </c>
    </row>
    <row r="410" spans="1:2" x14ac:dyDescent="0.25">
      <c r="A410" t="s">
        <v>341</v>
      </c>
      <c r="B410" t="s">
        <v>341</v>
      </c>
    </row>
    <row r="411" spans="1:2" x14ac:dyDescent="0.25">
      <c r="A411" t="s">
        <v>179</v>
      </c>
      <c r="B411" t="s">
        <v>341</v>
      </c>
    </row>
    <row r="412" spans="1:2" x14ac:dyDescent="0.25">
      <c r="A412" t="s">
        <v>1431</v>
      </c>
      <c r="B412" t="s">
        <v>341</v>
      </c>
    </row>
    <row r="413" spans="1:2" x14ac:dyDescent="0.25">
      <c r="A413" t="s">
        <v>102</v>
      </c>
      <c r="B413" t="s">
        <v>102</v>
      </c>
    </row>
    <row r="414" spans="1:2" x14ac:dyDescent="0.25">
      <c r="A414" t="s">
        <v>1961</v>
      </c>
      <c r="B414" t="s">
        <v>152</v>
      </c>
    </row>
    <row r="415" spans="1:2" x14ac:dyDescent="0.25">
      <c r="A415" t="s">
        <v>1454</v>
      </c>
      <c r="B415" t="s">
        <v>152</v>
      </c>
    </row>
    <row r="416" spans="1:2" x14ac:dyDescent="0.25">
      <c r="A416" t="s">
        <v>152</v>
      </c>
      <c r="B416" t="s">
        <v>152</v>
      </c>
    </row>
    <row r="417" spans="1:2" x14ac:dyDescent="0.25">
      <c r="A417" t="s">
        <v>1458</v>
      </c>
      <c r="B417" t="s">
        <v>1458</v>
      </c>
    </row>
    <row r="418" spans="1:2" x14ac:dyDescent="0.25">
      <c r="A418" t="s">
        <v>162</v>
      </c>
      <c r="B418" t="s">
        <v>342</v>
      </c>
    </row>
    <row r="419" spans="1:2" x14ac:dyDescent="0.25">
      <c r="A419" t="s">
        <v>342</v>
      </c>
      <c r="B419" t="s">
        <v>342</v>
      </c>
    </row>
    <row r="420" spans="1:2" x14ac:dyDescent="0.25">
      <c r="A420" t="s">
        <v>1103</v>
      </c>
      <c r="B420" t="s">
        <v>342</v>
      </c>
    </row>
    <row r="421" spans="1:2" x14ac:dyDescent="0.25">
      <c r="A421" t="s">
        <v>343</v>
      </c>
      <c r="B421" t="s">
        <v>343</v>
      </c>
    </row>
    <row r="422" spans="1:2" x14ac:dyDescent="0.25">
      <c r="A422" t="s">
        <v>178</v>
      </c>
      <c r="B422" t="s">
        <v>178</v>
      </c>
    </row>
    <row r="423" spans="1:2" x14ac:dyDescent="0.25">
      <c r="A423" t="s">
        <v>190</v>
      </c>
      <c r="B423" t="s">
        <v>344</v>
      </c>
    </row>
    <row r="424" spans="1:2" x14ac:dyDescent="0.25">
      <c r="A424" t="s">
        <v>344</v>
      </c>
      <c r="B424" t="s">
        <v>344</v>
      </c>
    </row>
    <row r="425" spans="1:2" x14ac:dyDescent="0.25">
      <c r="A425" t="s">
        <v>92</v>
      </c>
      <c r="B425" t="s">
        <v>345</v>
      </c>
    </row>
    <row r="426" spans="1:2" x14ac:dyDescent="0.25">
      <c r="A426" t="s">
        <v>345</v>
      </c>
      <c r="B426" t="s">
        <v>345</v>
      </c>
    </row>
    <row r="427" spans="1:2" x14ac:dyDescent="0.25">
      <c r="A427" t="s">
        <v>97</v>
      </c>
      <c r="B427" t="s">
        <v>346</v>
      </c>
    </row>
    <row r="428" spans="1:2" x14ac:dyDescent="0.25">
      <c r="A428" t="s">
        <v>346</v>
      </c>
      <c r="B428" t="s">
        <v>346</v>
      </c>
    </row>
    <row r="429" spans="1:2" x14ac:dyDescent="0.25">
      <c r="A429" t="s">
        <v>347</v>
      </c>
      <c r="B429" t="s">
        <v>347</v>
      </c>
    </row>
    <row r="430" spans="1:2" x14ac:dyDescent="0.25">
      <c r="A430" t="s">
        <v>348</v>
      </c>
      <c r="B430" t="s">
        <v>348</v>
      </c>
    </row>
    <row r="431" spans="1:2" x14ac:dyDescent="0.25">
      <c r="A431" t="s">
        <v>22</v>
      </c>
      <c r="B431" t="s">
        <v>348</v>
      </c>
    </row>
    <row r="432" spans="1:2" x14ac:dyDescent="0.25">
      <c r="A432" t="s">
        <v>159</v>
      </c>
      <c r="B432" t="s">
        <v>349</v>
      </c>
    </row>
    <row r="433" spans="1:2" x14ac:dyDescent="0.25">
      <c r="A433" t="s">
        <v>1676</v>
      </c>
      <c r="B433" t="s">
        <v>349</v>
      </c>
    </row>
    <row r="434" spans="1:2" x14ac:dyDescent="0.25">
      <c r="A434" t="s">
        <v>349</v>
      </c>
      <c r="B434" t="s">
        <v>349</v>
      </c>
    </row>
    <row r="435" spans="1:2" x14ac:dyDescent="0.25">
      <c r="A435" t="s">
        <v>1438</v>
      </c>
      <c r="B435" t="s">
        <v>349</v>
      </c>
    </row>
    <row r="436" spans="1:2" x14ac:dyDescent="0.25">
      <c r="A436" t="s">
        <v>57</v>
      </c>
      <c r="B436" t="s">
        <v>350</v>
      </c>
    </row>
    <row r="437" spans="1:2" x14ac:dyDescent="0.25">
      <c r="A437" t="s">
        <v>350</v>
      </c>
      <c r="B437" t="s">
        <v>350</v>
      </c>
    </row>
    <row r="438" spans="1:2" x14ac:dyDescent="0.25">
      <c r="A438" t="s">
        <v>351</v>
      </c>
      <c r="B438" t="s">
        <v>351</v>
      </c>
    </row>
    <row r="439" spans="1:2" x14ac:dyDescent="0.25">
      <c r="A439" t="s">
        <v>86</v>
      </c>
      <c r="B439" t="s">
        <v>351</v>
      </c>
    </row>
    <row r="440" spans="1:2" x14ac:dyDescent="0.25">
      <c r="A440" t="s">
        <v>1424</v>
      </c>
      <c r="B440" t="s">
        <v>1424</v>
      </c>
    </row>
    <row r="441" spans="1:2" x14ac:dyDescent="0.25">
      <c r="A441" t="s">
        <v>352</v>
      </c>
      <c r="B441" t="s">
        <v>352</v>
      </c>
    </row>
    <row r="442" spans="1:2" x14ac:dyDescent="0.25">
      <c r="A442" t="s">
        <v>1140</v>
      </c>
      <c r="B442" t="s">
        <v>352</v>
      </c>
    </row>
    <row r="443" spans="1:2" x14ac:dyDescent="0.25">
      <c r="A443" t="s">
        <v>279</v>
      </c>
      <c r="B443" t="s">
        <v>439</v>
      </c>
    </row>
    <row r="444" spans="1:2" x14ac:dyDescent="0.25">
      <c r="A444" t="s">
        <v>857</v>
      </c>
      <c r="B444" t="s">
        <v>439</v>
      </c>
    </row>
    <row r="445" spans="1:2" x14ac:dyDescent="0.25">
      <c r="A445" t="s">
        <v>11</v>
      </c>
      <c r="B445" t="s">
        <v>439</v>
      </c>
    </row>
    <row r="446" spans="1:2" x14ac:dyDescent="0.25">
      <c r="A446" t="s">
        <v>439</v>
      </c>
      <c r="B446" t="s">
        <v>439</v>
      </c>
    </row>
    <row r="447" spans="1:2" x14ac:dyDescent="0.25">
      <c r="A447" t="s">
        <v>353</v>
      </c>
      <c r="B447" t="s">
        <v>353</v>
      </c>
    </row>
    <row r="448" spans="1:2" x14ac:dyDescent="0.25">
      <c r="A448" t="s">
        <v>354</v>
      </c>
      <c r="B448" t="s">
        <v>354</v>
      </c>
    </row>
    <row r="449" spans="1:2" x14ac:dyDescent="0.25">
      <c r="A449" t="s">
        <v>100</v>
      </c>
      <c r="B449" t="s">
        <v>354</v>
      </c>
    </row>
    <row r="450" spans="1:2" x14ac:dyDescent="0.25">
      <c r="A450" t="s">
        <v>41</v>
      </c>
      <c r="B450" t="s">
        <v>355</v>
      </c>
    </row>
    <row r="451" spans="1:2" x14ac:dyDescent="0.25">
      <c r="A451" t="s">
        <v>355</v>
      </c>
      <c r="B451" t="s">
        <v>355</v>
      </c>
    </row>
    <row r="452" spans="1:2" x14ac:dyDescent="0.25">
      <c r="A452" t="s">
        <v>199</v>
      </c>
      <c r="B452" t="s">
        <v>356</v>
      </c>
    </row>
    <row r="453" spans="1:2" x14ac:dyDescent="0.25">
      <c r="A453" t="s">
        <v>1977</v>
      </c>
      <c r="B453" t="s">
        <v>356</v>
      </c>
    </row>
    <row r="454" spans="1:2" x14ac:dyDescent="0.25">
      <c r="A454" t="s">
        <v>356</v>
      </c>
      <c r="B454" t="s">
        <v>356</v>
      </c>
    </row>
    <row r="455" spans="1:2" x14ac:dyDescent="0.25">
      <c r="A455" t="s">
        <v>32</v>
      </c>
      <c r="B455" t="s">
        <v>357</v>
      </c>
    </row>
    <row r="456" spans="1:2" x14ac:dyDescent="0.25">
      <c r="A456" t="s">
        <v>1159</v>
      </c>
      <c r="B456" t="s">
        <v>357</v>
      </c>
    </row>
    <row r="457" spans="1:2" x14ac:dyDescent="0.25">
      <c r="A457" t="s">
        <v>357</v>
      </c>
      <c r="B457" t="s">
        <v>357</v>
      </c>
    </row>
    <row r="458" spans="1:2" x14ac:dyDescent="0.25">
      <c r="A458" t="s">
        <v>358</v>
      </c>
      <c r="B458" t="s">
        <v>358</v>
      </c>
    </row>
    <row r="459" spans="1:2" x14ac:dyDescent="0.25">
      <c r="A459" t="s">
        <v>120</v>
      </c>
      <c r="B459" t="s">
        <v>358</v>
      </c>
    </row>
    <row r="460" spans="1:2" x14ac:dyDescent="0.25">
      <c r="A460" t="s">
        <v>31</v>
      </c>
      <c r="B460" t="s">
        <v>31</v>
      </c>
    </row>
    <row r="461" spans="1:2" x14ac:dyDescent="0.25">
      <c r="A461" t="s">
        <v>31</v>
      </c>
      <c r="B461" t="s">
        <v>31</v>
      </c>
    </row>
    <row r="462" spans="1:2" x14ac:dyDescent="0.25">
      <c r="A462" t="s">
        <v>1166</v>
      </c>
      <c r="B462" t="s">
        <v>31</v>
      </c>
    </row>
    <row r="463" spans="1:2" x14ac:dyDescent="0.25">
      <c r="A463" t="s">
        <v>137</v>
      </c>
      <c r="B463" t="s">
        <v>359</v>
      </c>
    </row>
    <row r="464" spans="1:2" x14ac:dyDescent="0.25">
      <c r="A464" t="s">
        <v>359</v>
      </c>
      <c r="B464" t="s">
        <v>359</v>
      </c>
    </row>
    <row r="465" spans="1:2" x14ac:dyDescent="0.25">
      <c r="A465" t="s">
        <v>1410</v>
      </c>
      <c r="B465" t="s">
        <v>359</v>
      </c>
    </row>
    <row r="466" spans="1:2" x14ac:dyDescent="0.25">
      <c r="A466" t="s">
        <v>27</v>
      </c>
      <c r="B466" t="s">
        <v>360</v>
      </c>
    </row>
    <row r="467" spans="1:2" x14ac:dyDescent="0.25">
      <c r="A467" t="s">
        <v>423</v>
      </c>
      <c r="B467" t="s">
        <v>360</v>
      </c>
    </row>
    <row r="468" spans="1:2" x14ac:dyDescent="0.25">
      <c r="A468" t="s">
        <v>360</v>
      </c>
      <c r="B468" t="s">
        <v>360</v>
      </c>
    </row>
    <row r="469" spans="1:2" x14ac:dyDescent="0.25">
      <c r="A469" t="s">
        <v>1174</v>
      </c>
      <c r="B469" t="s">
        <v>360</v>
      </c>
    </row>
    <row r="470" spans="1:2" x14ac:dyDescent="0.25">
      <c r="A470" t="s">
        <v>361</v>
      </c>
      <c r="B470" t="s">
        <v>361</v>
      </c>
    </row>
    <row r="471" spans="1:2" x14ac:dyDescent="0.25">
      <c r="A471" t="s">
        <v>1405</v>
      </c>
      <c r="B471" t="s">
        <v>361</v>
      </c>
    </row>
    <row r="472" spans="1:2" x14ac:dyDescent="0.25">
      <c r="A472" t="s">
        <v>1178</v>
      </c>
      <c r="B472" t="s">
        <v>361</v>
      </c>
    </row>
    <row r="473" spans="1:2" x14ac:dyDescent="0.25">
      <c r="A473" t="s">
        <v>14</v>
      </c>
      <c r="B473" t="s">
        <v>14</v>
      </c>
    </row>
    <row r="474" spans="1:2" x14ac:dyDescent="0.25">
      <c r="A474" t="s">
        <v>111</v>
      </c>
      <c r="B474" t="s">
        <v>362</v>
      </c>
    </row>
    <row r="475" spans="1:2" x14ac:dyDescent="0.25">
      <c r="A475" t="s">
        <v>422</v>
      </c>
      <c r="B475" t="s">
        <v>362</v>
      </c>
    </row>
    <row r="476" spans="1:2" x14ac:dyDescent="0.25">
      <c r="A476" t="s">
        <v>362</v>
      </c>
      <c r="B476" t="s">
        <v>362</v>
      </c>
    </row>
    <row r="477" spans="1:2" x14ac:dyDescent="0.25">
      <c r="A477" t="s">
        <v>99</v>
      </c>
      <c r="B477" t="s">
        <v>363</v>
      </c>
    </row>
    <row r="478" spans="1:2" x14ac:dyDescent="0.25">
      <c r="A478" t="s">
        <v>427</v>
      </c>
      <c r="B478" t="s">
        <v>363</v>
      </c>
    </row>
    <row r="479" spans="1:2" x14ac:dyDescent="0.25">
      <c r="A479" t="s">
        <v>363</v>
      </c>
      <c r="B479" t="s">
        <v>363</v>
      </c>
    </row>
    <row r="480" spans="1:2" x14ac:dyDescent="0.25">
      <c r="A480" t="s">
        <v>435</v>
      </c>
      <c r="B480" t="s">
        <v>364</v>
      </c>
    </row>
    <row r="481" spans="1:2" x14ac:dyDescent="0.25">
      <c r="A481" t="s">
        <v>364</v>
      </c>
      <c r="B481" t="s">
        <v>364</v>
      </c>
    </row>
    <row r="482" spans="1:2" x14ac:dyDescent="0.25">
      <c r="A482" t="s">
        <v>365</v>
      </c>
      <c r="B482" t="s">
        <v>365</v>
      </c>
    </row>
    <row r="483" spans="1:2" x14ac:dyDescent="0.25">
      <c r="A483" t="s">
        <v>7</v>
      </c>
      <c r="B483" t="s">
        <v>365</v>
      </c>
    </row>
    <row r="484" spans="1:2" x14ac:dyDescent="0.25">
      <c r="A484" t="s">
        <v>1193</v>
      </c>
      <c r="B484" t="s">
        <v>365</v>
      </c>
    </row>
    <row r="485" spans="1:2" x14ac:dyDescent="0.25">
      <c r="A485" t="s">
        <v>448</v>
      </c>
      <c r="B485" t="s">
        <v>365</v>
      </c>
    </row>
    <row r="486" spans="1:2" x14ac:dyDescent="0.25">
      <c r="A486" t="s">
        <v>183</v>
      </c>
      <c r="B486" t="s">
        <v>366</v>
      </c>
    </row>
    <row r="487" spans="1:2" x14ac:dyDescent="0.25">
      <c r="A487" t="s">
        <v>1197</v>
      </c>
      <c r="B487" t="s">
        <v>366</v>
      </c>
    </row>
    <row r="488" spans="1:2" x14ac:dyDescent="0.25">
      <c r="A488" t="s">
        <v>366</v>
      </c>
      <c r="B488" t="s">
        <v>366</v>
      </c>
    </row>
    <row r="489" spans="1:2" x14ac:dyDescent="0.25">
      <c r="A489" t="s">
        <v>1206</v>
      </c>
      <c r="B489" t="s">
        <v>368</v>
      </c>
    </row>
    <row r="490" spans="1:2" x14ac:dyDescent="0.25">
      <c r="A490" t="s">
        <v>110</v>
      </c>
      <c r="B490" t="s">
        <v>368</v>
      </c>
    </row>
    <row r="491" spans="1:2" x14ac:dyDescent="0.25">
      <c r="A491" t="s">
        <v>368</v>
      </c>
      <c r="B491" t="s">
        <v>368</v>
      </c>
    </row>
    <row r="492" spans="1:2" x14ac:dyDescent="0.25">
      <c r="A492" t="s">
        <v>1960</v>
      </c>
      <c r="B492" t="s">
        <v>368</v>
      </c>
    </row>
    <row r="493" spans="1:2" x14ac:dyDescent="0.25">
      <c r="A493" t="s">
        <v>138</v>
      </c>
      <c r="B493" t="s">
        <v>369</v>
      </c>
    </row>
    <row r="494" spans="1:2" x14ac:dyDescent="0.25">
      <c r="A494" t="s">
        <v>1211</v>
      </c>
      <c r="B494" t="s">
        <v>369</v>
      </c>
    </row>
    <row r="495" spans="1:2" x14ac:dyDescent="0.25">
      <c r="A495" t="s">
        <v>369</v>
      </c>
      <c r="B495" t="s">
        <v>369</v>
      </c>
    </row>
    <row r="496" spans="1:2" x14ac:dyDescent="0.25">
      <c r="A496" t="s">
        <v>45</v>
      </c>
      <c r="B496" t="s">
        <v>370</v>
      </c>
    </row>
    <row r="497" spans="1:2" x14ac:dyDescent="0.25">
      <c r="A497" t="s">
        <v>370</v>
      </c>
      <c r="B497" t="s">
        <v>370</v>
      </c>
    </row>
    <row r="498" spans="1:2" x14ac:dyDescent="0.25">
      <c r="A498" t="s">
        <v>426</v>
      </c>
      <c r="B498" t="s">
        <v>367</v>
      </c>
    </row>
    <row r="499" spans="1:2" x14ac:dyDescent="0.25">
      <c r="A499" t="s">
        <v>449</v>
      </c>
      <c r="B499" t="s">
        <v>367</v>
      </c>
    </row>
    <row r="500" spans="1:2" x14ac:dyDescent="0.25">
      <c r="A500" t="s">
        <v>26</v>
      </c>
      <c r="B500" t="s">
        <v>367</v>
      </c>
    </row>
    <row r="501" spans="1:2" x14ac:dyDescent="0.25">
      <c r="A501" t="s">
        <v>1571</v>
      </c>
      <c r="B501" t="s">
        <v>367</v>
      </c>
    </row>
    <row r="502" spans="1:2" x14ac:dyDescent="0.25">
      <c r="A502" t="s">
        <v>367</v>
      </c>
      <c r="B502" t="s">
        <v>367</v>
      </c>
    </row>
    <row r="503" spans="1:2" x14ac:dyDescent="0.25">
      <c r="A503" t="s">
        <v>1975</v>
      </c>
      <c r="B503" t="s">
        <v>367</v>
      </c>
    </row>
    <row r="504" spans="1:2" x14ac:dyDescent="0.25">
      <c r="A504" t="s">
        <v>1460</v>
      </c>
      <c r="B504" t="s">
        <v>1460</v>
      </c>
    </row>
    <row r="505" spans="1:2" x14ac:dyDescent="0.25">
      <c r="A505" t="s">
        <v>28</v>
      </c>
      <c r="B505" t="s">
        <v>371</v>
      </c>
    </row>
    <row r="506" spans="1:2" x14ac:dyDescent="0.25">
      <c r="A506" t="s">
        <v>1217</v>
      </c>
      <c r="B506" t="s">
        <v>371</v>
      </c>
    </row>
    <row r="507" spans="1:2" x14ac:dyDescent="0.25">
      <c r="A507" t="s">
        <v>425</v>
      </c>
      <c r="B507" t="s">
        <v>371</v>
      </c>
    </row>
    <row r="508" spans="1:2" x14ac:dyDescent="0.25">
      <c r="A508" t="s">
        <v>371</v>
      </c>
      <c r="B508" t="s">
        <v>371</v>
      </c>
    </row>
    <row r="509" spans="1:2" x14ac:dyDescent="0.25">
      <c r="A509" t="s">
        <v>372</v>
      </c>
      <c r="B509" t="s">
        <v>372</v>
      </c>
    </row>
    <row r="510" spans="1:2" x14ac:dyDescent="0.25">
      <c r="A510" t="s">
        <v>122</v>
      </c>
      <c r="B510" t="s">
        <v>372</v>
      </c>
    </row>
    <row r="511" spans="1:2" x14ac:dyDescent="0.25">
      <c r="A511" t="s">
        <v>1225</v>
      </c>
      <c r="B511" t="s">
        <v>373</v>
      </c>
    </row>
    <row r="512" spans="1:2" x14ac:dyDescent="0.25">
      <c r="A512" t="s">
        <v>18</v>
      </c>
      <c r="B512" t="s">
        <v>373</v>
      </c>
    </row>
    <row r="513" spans="1:2" x14ac:dyDescent="0.25">
      <c r="A513" t="s">
        <v>373</v>
      </c>
      <c r="B513" t="s">
        <v>373</v>
      </c>
    </row>
    <row r="514" spans="1:2" x14ac:dyDescent="0.25">
      <c r="A514" t="s">
        <v>374</v>
      </c>
      <c r="B514" t="s">
        <v>374</v>
      </c>
    </row>
    <row r="515" spans="1:2" x14ac:dyDescent="0.25">
      <c r="A515" t="s">
        <v>195</v>
      </c>
      <c r="B515" t="s">
        <v>374</v>
      </c>
    </row>
    <row r="516" spans="1:2" x14ac:dyDescent="0.25">
      <c r="A516" t="s">
        <v>1467</v>
      </c>
      <c r="B516" t="s">
        <v>1467</v>
      </c>
    </row>
    <row r="517" spans="1:2" x14ac:dyDescent="0.25">
      <c r="A517" t="s">
        <v>375</v>
      </c>
      <c r="B517" t="s">
        <v>375</v>
      </c>
    </row>
    <row r="518" spans="1:2" x14ac:dyDescent="0.25">
      <c r="A518" t="s">
        <v>1962</v>
      </c>
      <c r="B518" t="s">
        <v>375</v>
      </c>
    </row>
    <row r="519" spans="1:2" x14ac:dyDescent="0.25">
      <c r="A519" t="s">
        <v>1234</v>
      </c>
      <c r="B519" t="s">
        <v>376</v>
      </c>
    </row>
    <row r="520" spans="1:2" x14ac:dyDescent="0.25">
      <c r="A520" t="s">
        <v>376</v>
      </c>
      <c r="B520" t="s">
        <v>376</v>
      </c>
    </row>
    <row r="521" spans="1:2" x14ac:dyDescent="0.25">
      <c r="A521" t="s">
        <v>1422</v>
      </c>
      <c r="B521" t="s">
        <v>376</v>
      </c>
    </row>
    <row r="522" spans="1:2" x14ac:dyDescent="0.25">
      <c r="A522" t="s">
        <v>95</v>
      </c>
      <c r="B522" t="s">
        <v>95</v>
      </c>
    </row>
    <row r="523" spans="1:2" x14ac:dyDescent="0.25">
      <c r="A523" t="s">
        <v>380</v>
      </c>
      <c r="B523" t="s">
        <v>95</v>
      </c>
    </row>
    <row r="524" spans="1:2" x14ac:dyDescent="0.25">
      <c r="A524" t="s">
        <v>1237</v>
      </c>
      <c r="B524" t="s">
        <v>377</v>
      </c>
    </row>
    <row r="525" spans="1:2" x14ac:dyDescent="0.25">
      <c r="A525" t="s">
        <v>377</v>
      </c>
      <c r="B525" t="s">
        <v>377</v>
      </c>
    </row>
    <row r="526" spans="1:2" x14ac:dyDescent="0.25">
      <c r="A526" t="s">
        <v>1473</v>
      </c>
      <c r="B526" t="s">
        <v>377</v>
      </c>
    </row>
    <row r="527" spans="1:2" x14ac:dyDescent="0.25">
      <c r="A527" t="s">
        <v>1446</v>
      </c>
      <c r="B527" t="s">
        <v>377</v>
      </c>
    </row>
    <row r="528" spans="1:2" x14ac:dyDescent="0.25">
      <c r="A528" t="s">
        <v>168</v>
      </c>
      <c r="B528" t="s">
        <v>378</v>
      </c>
    </row>
    <row r="529" spans="1:2" x14ac:dyDescent="0.25">
      <c r="A529" t="s">
        <v>378</v>
      </c>
      <c r="B529" t="s">
        <v>378</v>
      </c>
    </row>
    <row r="530" spans="1:2" x14ac:dyDescent="0.25">
      <c r="A530" t="s">
        <v>1487</v>
      </c>
      <c r="B530" t="s">
        <v>1466</v>
      </c>
    </row>
    <row r="531" spans="1:2" x14ac:dyDescent="0.25">
      <c r="A531" t="s">
        <v>1444</v>
      </c>
      <c r="B531" t="s">
        <v>1444</v>
      </c>
    </row>
    <row r="532" spans="1:2" x14ac:dyDescent="0.25">
      <c r="A532" t="s">
        <v>1443</v>
      </c>
      <c r="B532" t="s">
        <v>1444</v>
      </c>
    </row>
    <row r="533" spans="1:2" x14ac:dyDescent="0.25">
      <c r="A533" t="s">
        <v>174</v>
      </c>
      <c r="B533" t="s">
        <v>379</v>
      </c>
    </row>
    <row r="534" spans="1:2" x14ac:dyDescent="0.25">
      <c r="A534" t="s">
        <v>1635</v>
      </c>
      <c r="B534" t="s">
        <v>379</v>
      </c>
    </row>
    <row r="535" spans="1:2" x14ac:dyDescent="0.25">
      <c r="A535" t="s">
        <v>379</v>
      </c>
      <c r="B535" t="s">
        <v>379</v>
      </c>
    </row>
    <row r="536" spans="1:2" x14ac:dyDescent="0.25">
      <c r="A536" t="s">
        <v>444</v>
      </c>
      <c r="B536" t="s">
        <v>379</v>
      </c>
    </row>
    <row r="537" spans="1:2" x14ac:dyDescent="0.25">
      <c r="A537" t="s">
        <v>1474</v>
      </c>
      <c r="B537" t="s">
        <v>379</v>
      </c>
    </row>
    <row r="538" spans="1:2" x14ac:dyDescent="0.25">
      <c r="A538" t="s">
        <v>1484</v>
      </c>
      <c r="B538" t="s">
        <v>1490</v>
      </c>
    </row>
    <row r="539" spans="1:2" x14ac:dyDescent="0.25">
      <c r="A539" t="s">
        <v>1442</v>
      </c>
      <c r="B539" t="s">
        <v>1490</v>
      </c>
    </row>
    <row r="540" spans="1:2" x14ac:dyDescent="0.25">
      <c r="A540" t="s">
        <v>1441</v>
      </c>
      <c r="B540" t="s">
        <v>1490</v>
      </c>
    </row>
    <row r="541" spans="1:2" x14ac:dyDescent="0.25">
      <c r="A541" t="s">
        <v>1918</v>
      </c>
      <c r="B541" t="s">
        <v>1490</v>
      </c>
    </row>
    <row r="542" spans="1:2" x14ac:dyDescent="0.25">
      <c r="A542" t="s">
        <v>1490</v>
      </c>
      <c r="B542" t="s">
        <v>1490</v>
      </c>
    </row>
    <row r="543" spans="1:2" x14ac:dyDescent="0.25">
      <c r="A543" t="s">
        <v>1483</v>
      </c>
      <c r="B543" t="s">
        <v>1491</v>
      </c>
    </row>
    <row r="544" spans="1:2" x14ac:dyDescent="0.25">
      <c r="A544" t="s">
        <v>1916</v>
      </c>
      <c r="B544" t="s">
        <v>1491</v>
      </c>
    </row>
    <row r="545" spans="1:2" x14ac:dyDescent="0.25">
      <c r="A545" t="s">
        <v>1491</v>
      </c>
      <c r="B545" t="s">
        <v>1491</v>
      </c>
    </row>
    <row r="546" spans="1:2" x14ac:dyDescent="0.25">
      <c r="A546" t="s">
        <v>1486</v>
      </c>
      <c r="B546" t="s">
        <v>1491</v>
      </c>
    </row>
    <row r="547" spans="1:2" x14ac:dyDescent="0.25">
      <c r="A547" t="s">
        <v>1908</v>
      </c>
      <c r="B547" t="s">
        <v>381</v>
      </c>
    </row>
    <row r="548" spans="1:2" x14ac:dyDescent="0.25">
      <c r="A548" t="s">
        <v>201</v>
      </c>
      <c r="B548" t="s">
        <v>381</v>
      </c>
    </row>
    <row r="549" spans="1:2" x14ac:dyDescent="0.25">
      <c r="A549" t="s">
        <v>1696</v>
      </c>
      <c r="B549" t="s">
        <v>381</v>
      </c>
    </row>
    <row r="550" spans="1:2" x14ac:dyDescent="0.25">
      <c r="A550" t="s">
        <v>1465</v>
      </c>
      <c r="B550" t="s">
        <v>381</v>
      </c>
    </row>
    <row r="551" spans="1:2" x14ac:dyDescent="0.25">
      <c r="A551" t="s">
        <v>381</v>
      </c>
      <c r="B551" t="s">
        <v>381</v>
      </c>
    </row>
    <row r="552" spans="1:2" x14ac:dyDescent="0.25">
      <c r="A552" t="s">
        <v>1445</v>
      </c>
      <c r="B552" t="s">
        <v>381</v>
      </c>
    </row>
    <row r="553" spans="1:2" x14ac:dyDescent="0.25">
      <c r="A553" t="s">
        <v>194</v>
      </c>
      <c r="B553" t="s">
        <v>382</v>
      </c>
    </row>
    <row r="554" spans="1:2" x14ac:dyDescent="0.25">
      <c r="A554" t="s">
        <v>1250</v>
      </c>
      <c r="B554" t="s">
        <v>382</v>
      </c>
    </row>
    <row r="555" spans="1:2" x14ac:dyDescent="0.25">
      <c r="A555" t="s">
        <v>382</v>
      </c>
      <c r="B555" t="s">
        <v>382</v>
      </c>
    </row>
    <row r="556" spans="1:2" x14ac:dyDescent="0.25">
      <c r="A556" t="s">
        <v>1253</v>
      </c>
      <c r="B556" t="s">
        <v>383</v>
      </c>
    </row>
    <row r="557" spans="1:2" x14ac:dyDescent="0.25">
      <c r="A557" t="s">
        <v>383</v>
      </c>
      <c r="B557" t="s">
        <v>383</v>
      </c>
    </row>
    <row r="558" spans="1:2" x14ac:dyDescent="0.25">
      <c r="A558" t="s">
        <v>185</v>
      </c>
      <c r="B558" t="s">
        <v>383</v>
      </c>
    </row>
    <row r="559" spans="1:2" x14ac:dyDescent="0.25">
      <c r="A559" t="s">
        <v>384</v>
      </c>
      <c r="B559" t="s">
        <v>384</v>
      </c>
    </row>
    <row r="560" spans="1:2" x14ac:dyDescent="0.25">
      <c r="A560" t="s">
        <v>175</v>
      </c>
      <c r="B560" t="s">
        <v>384</v>
      </c>
    </row>
    <row r="561" spans="1:2" x14ac:dyDescent="0.25">
      <c r="A561" t="s">
        <v>103</v>
      </c>
      <c r="B561" t="s">
        <v>103</v>
      </c>
    </row>
    <row r="562" spans="1:2" x14ac:dyDescent="0.25">
      <c r="A562" t="s">
        <v>1258</v>
      </c>
      <c r="B562" t="s">
        <v>103</v>
      </c>
    </row>
    <row r="563" spans="1:2" x14ac:dyDescent="0.25">
      <c r="A563" t="s">
        <v>385</v>
      </c>
      <c r="B563" t="s">
        <v>385</v>
      </c>
    </row>
    <row r="564" spans="1:2" x14ac:dyDescent="0.25">
      <c r="A564" t="s">
        <v>187</v>
      </c>
      <c r="B564" t="s">
        <v>385</v>
      </c>
    </row>
    <row r="565" spans="1:2" x14ac:dyDescent="0.25">
      <c r="A565" t="s">
        <v>39</v>
      </c>
      <c r="B565" t="s">
        <v>386</v>
      </c>
    </row>
    <row r="566" spans="1:2" x14ac:dyDescent="0.25">
      <c r="A566" t="s">
        <v>386</v>
      </c>
      <c r="B566" t="s">
        <v>386</v>
      </c>
    </row>
    <row r="567" spans="1:2" x14ac:dyDescent="0.25">
      <c r="A567" t="s">
        <v>1265</v>
      </c>
      <c r="B567" t="s">
        <v>386</v>
      </c>
    </row>
    <row r="568" spans="1:2" x14ac:dyDescent="0.25">
      <c r="A568" t="s">
        <v>450</v>
      </c>
      <c r="B568" t="s">
        <v>387</v>
      </c>
    </row>
    <row r="569" spans="1:2" x14ac:dyDescent="0.25">
      <c r="A569" t="s">
        <v>51</v>
      </c>
      <c r="B569" t="s">
        <v>387</v>
      </c>
    </row>
    <row r="570" spans="1:2" x14ac:dyDescent="0.25">
      <c r="A570" t="s">
        <v>387</v>
      </c>
      <c r="B570" t="s">
        <v>387</v>
      </c>
    </row>
    <row r="571" spans="1:2" x14ac:dyDescent="0.25">
      <c r="A571" t="s">
        <v>388</v>
      </c>
      <c r="B571" t="s">
        <v>388</v>
      </c>
    </row>
    <row r="572" spans="1:2" x14ac:dyDescent="0.25">
      <c r="A572" t="s">
        <v>156</v>
      </c>
      <c r="B572" t="s">
        <v>388</v>
      </c>
    </row>
    <row r="573" spans="1:2" x14ac:dyDescent="0.25">
      <c r="A573" t="s">
        <v>169</v>
      </c>
      <c r="B573" t="s">
        <v>389</v>
      </c>
    </row>
    <row r="574" spans="1:2" x14ac:dyDescent="0.25">
      <c r="A574" t="s">
        <v>389</v>
      </c>
      <c r="B574" t="s">
        <v>389</v>
      </c>
    </row>
    <row r="575" spans="1:2" x14ac:dyDescent="0.25">
      <c r="A575" t="s">
        <v>1278</v>
      </c>
      <c r="B575" t="s">
        <v>389</v>
      </c>
    </row>
    <row r="576" spans="1:2" x14ac:dyDescent="0.25">
      <c r="A576" t="s">
        <v>1452</v>
      </c>
      <c r="B576" t="s">
        <v>1452</v>
      </c>
    </row>
    <row r="577" spans="1:2" x14ac:dyDescent="0.25">
      <c r="A577" t="s">
        <v>1283</v>
      </c>
      <c r="B577" t="s">
        <v>107</v>
      </c>
    </row>
    <row r="578" spans="1:2" x14ac:dyDescent="0.25">
      <c r="A578" t="s">
        <v>107</v>
      </c>
      <c r="B578" t="s">
        <v>107</v>
      </c>
    </row>
    <row r="579" spans="1:2" x14ac:dyDescent="0.25">
      <c r="A579" t="s">
        <v>1468</v>
      </c>
      <c r="B579" t="s">
        <v>390</v>
      </c>
    </row>
    <row r="580" spans="1:2" x14ac:dyDescent="0.25">
      <c r="A580" t="s">
        <v>171</v>
      </c>
      <c r="B580" t="s">
        <v>390</v>
      </c>
    </row>
    <row r="581" spans="1:2" x14ac:dyDescent="0.25">
      <c r="A581" t="s">
        <v>390</v>
      </c>
      <c r="B581" t="s">
        <v>390</v>
      </c>
    </row>
    <row r="582" spans="1:2" x14ac:dyDescent="0.25">
      <c r="A582" t="s">
        <v>1288</v>
      </c>
      <c r="B582" t="s">
        <v>390</v>
      </c>
    </row>
    <row r="583" spans="1:2" x14ac:dyDescent="0.25">
      <c r="A583" t="s">
        <v>166</v>
      </c>
      <c r="B583" t="s">
        <v>391</v>
      </c>
    </row>
    <row r="584" spans="1:2" x14ac:dyDescent="0.25">
      <c r="A584" t="s">
        <v>391</v>
      </c>
      <c r="B584" t="s">
        <v>391</v>
      </c>
    </row>
    <row r="585" spans="1:2" x14ac:dyDescent="0.25">
      <c r="A585" t="s">
        <v>200</v>
      </c>
      <c r="B585" t="s">
        <v>392</v>
      </c>
    </row>
    <row r="586" spans="1:2" x14ac:dyDescent="0.25">
      <c r="A586" t="s">
        <v>392</v>
      </c>
      <c r="B586" t="s">
        <v>392</v>
      </c>
    </row>
    <row r="587" spans="1:2" x14ac:dyDescent="0.25">
      <c r="A587" t="s">
        <v>393</v>
      </c>
      <c r="B587" t="s">
        <v>393</v>
      </c>
    </row>
    <row r="588" spans="1:2" x14ac:dyDescent="0.25">
      <c r="A588" t="s">
        <v>19</v>
      </c>
      <c r="B588" t="s">
        <v>393</v>
      </c>
    </row>
    <row r="589" spans="1:2" x14ac:dyDescent="0.25">
      <c r="A589" t="s">
        <v>394</v>
      </c>
      <c r="B589" t="s">
        <v>394</v>
      </c>
    </row>
    <row r="590" spans="1:2" x14ac:dyDescent="0.25">
      <c r="A590" t="s">
        <v>10</v>
      </c>
      <c r="B590" t="s">
        <v>394</v>
      </c>
    </row>
    <row r="591" spans="1:2" x14ac:dyDescent="0.25">
      <c r="A591" t="s">
        <v>176</v>
      </c>
      <c r="B591" t="s">
        <v>176</v>
      </c>
    </row>
    <row r="592" spans="1:2" x14ac:dyDescent="0.25">
      <c r="A592" t="s">
        <v>395</v>
      </c>
      <c r="B592" t="s">
        <v>395</v>
      </c>
    </row>
    <row r="593" spans="1:2" x14ac:dyDescent="0.25">
      <c r="A593" t="s">
        <v>43</v>
      </c>
      <c r="B593" t="s">
        <v>395</v>
      </c>
    </row>
    <row r="594" spans="1:2" x14ac:dyDescent="0.25">
      <c r="A594" t="s">
        <v>90</v>
      </c>
      <c r="B594" t="s">
        <v>90</v>
      </c>
    </row>
    <row r="595" spans="1:2" x14ac:dyDescent="0.25">
      <c r="A595" t="s">
        <v>1321</v>
      </c>
      <c r="B595" t="s">
        <v>90</v>
      </c>
    </row>
    <row r="596" spans="1:2" x14ac:dyDescent="0.25">
      <c r="A596" t="s">
        <v>1967</v>
      </c>
      <c r="B596" t="s">
        <v>396</v>
      </c>
    </row>
    <row r="597" spans="1:2" x14ac:dyDescent="0.25">
      <c r="A597" t="s">
        <v>1325</v>
      </c>
      <c r="B597" t="s">
        <v>396</v>
      </c>
    </row>
    <row r="598" spans="1:2" x14ac:dyDescent="0.25">
      <c r="A598" t="s">
        <v>396</v>
      </c>
      <c r="B598" t="s">
        <v>396</v>
      </c>
    </row>
    <row r="599" spans="1:2" x14ac:dyDescent="0.25">
      <c r="A599" t="s">
        <v>151</v>
      </c>
      <c r="B599" t="s">
        <v>397</v>
      </c>
    </row>
    <row r="600" spans="1:2" x14ac:dyDescent="0.25">
      <c r="A600" t="s">
        <v>397</v>
      </c>
      <c r="B600" t="s">
        <v>397</v>
      </c>
    </row>
    <row r="601" spans="1:2" x14ac:dyDescent="0.25">
      <c r="A601" t="s">
        <v>1333</v>
      </c>
      <c r="B601" t="s">
        <v>398</v>
      </c>
    </row>
    <row r="602" spans="1:2" x14ac:dyDescent="0.25">
      <c r="A602" t="s">
        <v>398</v>
      </c>
      <c r="B602" t="s">
        <v>398</v>
      </c>
    </row>
    <row r="603" spans="1:2" x14ac:dyDescent="0.25">
      <c r="A603" t="s">
        <v>1469</v>
      </c>
      <c r="B603" t="s">
        <v>399</v>
      </c>
    </row>
    <row r="604" spans="1:2" x14ac:dyDescent="0.25">
      <c r="A604" t="s">
        <v>399</v>
      </c>
      <c r="B604" t="s">
        <v>399</v>
      </c>
    </row>
    <row r="605" spans="1:2" x14ac:dyDescent="0.25">
      <c r="A605" t="s">
        <v>400</v>
      </c>
      <c r="B605" t="s">
        <v>400</v>
      </c>
    </row>
    <row r="606" spans="1:2" x14ac:dyDescent="0.25">
      <c r="A606" t="s">
        <v>202</v>
      </c>
      <c r="B606" t="s">
        <v>400</v>
      </c>
    </row>
    <row r="607" spans="1:2" x14ac:dyDescent="0.25">
      <c r="A607" t="s">
        <v>131</v>
      </c>
      <c r="B607" t="s">
        <v>131</v>
      </c>
    </row>
    <row r="608" spans="1:2" x14ac:dyDescent="0.25">
      <c r="A608" t="s">
        <v>401</v>
      </c>
      <c r="B608" t="s">
        <v>401</v>
      </c>
    </row>
    <row r="609" spans="1:2" x14ac:dyDescent="0.25">
      <c r="A609" t="s">
        <v>1434</v>
      </c>
      <c r="B609" t="s">
        <v>401</v>
      </c>
    </row>
    <row r="610" spans="1:2" x14ac:dyDescent="0.25">
      <c r="A610" t="s">
        <v>1477</v>
      </c>
      <c r="B610" t="s">
        <v>401</v>
      </c>
    </row>
    <row r="611" spans="1:2" x14ac:dyDescent="0.25">
      <c r="A611" t="s">
        <v>402</v>
      </c>
      <c r="B611" t="s">
        <v>402</v>
      </c>
    </row>
    <row r="612" spans="1:2" x14ac:dyDescent="0.25">
      <c r="A612" t="s">
        <v>1408</v>
      </c>
      <c r="B612" t="s">
        <v>1408</v>
      </c>
    </row>
    <row r="613" spans="1:2" x14ac:dyDescent="0.25">
      <c r="A613" t="s">
        <v>1974</v>
      </c>
      <c r="B613" t="s">
        <v>1408</v>
      </c>
    </row>
    <row r="614" spans="1:2" x14ac:dyDescent="0.25">
      <c r="A614" t="s">
        <v>403</v>
      </c>
      <c r="B614" t="s">
        <v>403</v>
      </c>
    </row>
    <row r="615" spans="1:2" x14ac:dyDescent="0.25">
      <c r="A615" t="s">
        <v>123</v>
      </c>
      <c r="B615" t="s">
        <v>403</v>
      </c>
    </row>
    <row r="616" spans="1:2" x14ac:dyDescent="0.25">
      <c r="A616" t="s">
        <v>1406</v>
      </c>
      <c r="B616" t="s">
        <v>403</v>
      </c>
    </row>
    <row r="617" spans="1:2" x14ac:dyDescent="0.25">
      <c r="A617" t="s">
        <v>441</v>
      </c>
      <c r="B617" t="s">
        <v>403</v>
      </c>
    </row>
    <row r="618" spans="1:2" x14ac:dyDescent="0.25">
      <c r="A618" t="s">
        <v>74</v>
      </c>
      <c r="B618" t="s">
        <v>404</v>
      </c>
    </row>
    <row r="619" spans="1:2" x14ac:dyDescent="0.25">
      <c r="A619" t="s">
        <v>404</v>
      </c>
      <c r="B619" t="s">
        <v>404</v>
      </c>
    </row>
    <row r="620" spans="1:2" x14ac:dyDescent="0.25">
      <c r="A620" t="s">
        <v>1976</v>
      </c>
      <c r="B620" t="s">
        <v>405</v>
      </c>
    </row>
    <row r="621" spans="1:2" x14ac:dyDescent="0.25">
      <c r="A621" t="s">
        <v>1355</v>
      </c>
      <c r="B621" t="s">
        <v>405</v>
      </c>
    </row>
    <row r="622" spans="1:2" x14ac:dyDescent="0.25">
      <c r="A622" t="s">
        <v>1356</v>
      </c>
      <c r="B622" t="s">
        <v>405</v>
      </c>
    </row>
    <row r="623" spans="1:2" x14ac:dyDescent="0.25">
      <c r="A623" t="s">
        <v>405</v>
      </c>
      <c r="B623" t="s">
        <v>405</v>
      </c>
    </row>
    <row r="624" spans="1:2" x14ac:dyDescent="0.25">
      <c r="A624" t="s">
        <v>8</v>
      </c>
      <c r="B624" t="s">
        <v>406</v>
      </c>
    </row>
    <row r="625" spans="1:2" x14ac:dyDescent="0.25">
      <c r="A625" t="s">
        <v>1361</v>
      </c>
      <c r="B625" t="s">
        <v>406</v>
      </c>
    </row>
    <row r="626" spans="1:2" x14ac:dyDescent="0.25">
      <c r="A626" t="s">
        <v>406</v>
      </c>
      <c r="B626" t="s">
        <v>406</v>
      </c>
    </row>
    <row r="627" spans="1:2" x14ac:dyDescent="0.25">
      <c r="A627" t="s">
        <v>407</v>
      </c>
      <c r="B627" t="s">
        <v>407</v>
      </c>
    </row>
    <row r="628" spans="1:2" x14ac:dyDescent="0.25">
      <c r="A628" t="s">
        <v>408</v>
      </c>
      <c r="B628" t="s">
        <v>408</v>
      </c>
    </row>
    <row r="629" spans="1:2" x14ac:dyDescent="0.25">
      <c r="A629" t="s">
        <v>50</v>
      </c>
      <c r="B629" t="s">
        <v>408</v>
      </c>
    </row>
    <row r="630" spans="1:2" x14ac:dyDescent="0.25">
      <c r="A630" t="s">
        <v>136</v>
      </c>
      <c r="B630" t="s">
        <v>136</v>
      </c>
    </row>
    <row r="631" spans="1:2" x14ac:dyDescent="0.25">
      <c r="A631" t="s">
        <v>409</v>
      </c>
      <c r="B631" t="s">
        <v>409</v>
      </c>
    </row>
    <row r="632" spans="1:2" x14ac:dyDescent="0.25">
      <c r="A632" t="s">
        <v>84</v>
      </c>
      <c r="B632" t="s">
        <v>409</v>
      </c>
    </row>
    <row r="633" spans="1:2" x14ac:dyDescent="0.25">
      <c r="A633" t="s">
        <v>1951</v>
      </c>
      <c r="B633" t="s">
        <v>410</v>
      </c>
    </row>
    <row r="634" spans="1:2" x14ac:dyDescent="0.25">
      <c r="A634" t="s">
        <v>80</v>
      </c>
      <c r="B634" t="s">
        <v>410</v>
      </c>
    </row>
    <row r="635" spans="1:2" x14ac:dyDescent="0.25">
      <c r="A635" t="s">
        <v>410</v>
      </c>
      <c r="B635" t="s">
        <v>410</v>
      </c>
    </row>
    <row r="636" spans="1:2" x14ac:dyDescent="0.25">
      <c r="A636" t="s">
        <v>411</v>
      </c>
      <c r="B636" t="s">
        <v>411</v>
      </c>
    </row>
    <row r="637" spans="1:2" x14ac:dyDescent="0.25">
      <c r="A637" t="s">
        <v>184</v>
      </c>
      <c r="B637" t="s">
        <v>412</v>
      </c>
    </row>
    <row r="638" spans="1:2" x14ac:dyDescent="0.25">
      <c r="A638" t="s">
        <v>412</v>
      </c>
      <c r="B638" t="s">
        <v>412</v>
      </c>
    </row>
    <row r="639" spans="1:2" x14ac:dyDescent="0.25">
      <c r="A639" t="s">
        <v>112</v>
      </c>
      <c r="B639" t="s">
        <v>112</v>
      </c>
    </row>
    <row r="640" spans="1:2" x14ac:dyDescent="0.25">
      <c r="A640" t="s">
        <v>1392</v>
      </c>
      <c r="B640" t="s">
        <v>413</v>
      </c>
    </row>
    <row r="641" spans="1:2" x14ac:dyDescent="0.25">
      <c r="A641" t="s">
        <v>413</v>
      </c>
      <c r="B641" t="s">
        <v>413</v>
      </c>
    </row>
    <row r="642" spans="1:2" x14ac:dyDescent="0.25">
      <c r="A642" t="s">
        <v>101</v>
      </c>
      <c r="B642" t="s">
        <v>413</v>
      </c>
    </row>
    <row r="643" spans="1:2" x14ac:dyDescent="0.25">
      <c r="A643" t="s">
        <v>421</v>
      </c>
      <c r="B643" t="s">
        <v>413</v>
      </c>
    </row>
    <row r="644" spans="1:2" x14ac:dyDescent="0.25">
      <c r="A644" t="s">
        <v>1395</v>
      </c>
      <c r="B644" t="s">
        <v>414</v>
      </c>
    </row>
    <row r="645" spans="1:2" x14ac:dyDescent="0.25">
      <c r="A645" t="s">
        <v>414</v>
      </c>
      <c r="B645" t="s">
        <v>414</v>
      </c>
    </row>
    <row r="646" spans="1:2" x14ac:dyDescent="0.25">
      <c r="A646" t="s">
        <v>1430</v>
      </c>
      <c r="B646" t="s">
        <v>414</v>
      </c>
    </row>
    <row r="647" spans="1:2" x14ac:dyDescent="0.25">
      <c r="A647" t="s">
        <v>143</v>
      </c>
      <c r="B647" t="s">
        <v>415</v>
      </c>
    </row>
    <row r="648" spans="1:2" x14ac:dyDescent="0.25">
      <c r="A648" t="s">
        <v>415</v>
      </c>
      <c r="B648" t="s">
        <v>415</v>
      </c>
    </row>
    <row r="649" spans="1:2" x14ac:dyDescent="0.25">
      <c r="A649" t="s">
        <v>1461</v>
      </c>
      <c r="B649" t="s">
        <v>1461</v>
      </c>
    </row>
    <row r="650" spans="1:2" x14ac:dyDescent="0.25">
      <c r="A650" t="s">
        <v>416</v>
      </c>
      <c r="B650" t="s">
        <v>416</v>
      </c>
    </row>
    <row r="651" spans="1:2" x14ac:dyDescent="0.25">
      <c r="A651" t="s">
        <v>1969</v>
      </c>
      <c r="B651" t="s">
        <v>416</v>
      </c>
    </row>
    <row r="652" spans="1:2" x14ac:dyDescent="0.25">
      <c r="A652" t="s">
        <v>172</v>
      </c>
      <c r="B652" t="s">
        <v>416</v>
      </c>
    </row>
  </sheetData>
  <sheetProtection algorithmName="SHA-512" hashValue="q/wJcaSZVEgBOVNlGCoucH6Vs+1QKZOrSi4HioEDcgBZzZ7bQxOOIinr5PxsAfopqgHUyM/owf3cmg2o6I1A9g==" saltValue="/aGBVRY8pHJO6ybM0kt13A==" spinCount="100000" sheet="1" objects="1" scenarios="1"/>
  <sortState xmlns:xlrd2="http://schemas.microsoft.com/office/spreadsheetml/2017/richdata2" ref="A3:B469">
    <sortCondition ref="A1"/>
  </sortState>
  <dataValidations count="1">
    <dataValidation type="list" allowBlank="1" showInputMessage="1" showErrorMessage="1" sqref="B2:B652" xr:uid="{924218F3-6745-405B-BA0D-2B9F3AA1C1FF}">
      <formula1>paises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" verticalDpi="14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Dados</vt:lpstr>
      <vt:lpstr>População</vt:lpstr>
      <vt:lpstr>Área</vt:lpstr>
      <vt:lpstr>Indicadores</vt:lpstr>
      <vt:lpstr>Países</vt:lpstr>
      <vt:lpstr>Importação</vt:lpstr>
      <vt:lpstr>Auxiliar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Radamés Manosso</dc:creator>
  <cp:lastModifiedBy>Adriano Marques da Silva</cp:lastModifiedBy>
  <dcterms:created xsi:type="dcterms:W3CDTF">2020-04-09T23:55:14Z</dcterms:created>
  <dcterms:modified xsi:type="dcterms:W3CDTF">2023-07-03T04:40:48Z</dcterms:modified>
</cp:coreProperties>
</file>