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ndri\Desktop\Git\Discord Data Visualization\"/>
    </mc:Choice>
  </mc:AlternateContent>
  <xr:revisionPtr revIDLastSave="0" documentId="13_ncr:1_{EC178740-5C7F-4563-BEDD-1A4981B097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B1989" i="1" l="1"/>
  <c r="B1988" i="1"/>
  <c r="B1987" i="1"/>
  <c r="B1986" i="1"/>
  <c r="B1985" i="1"/>
  <c r="B1984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4" i="1"/>
  <c r="B1803" i="1"/>
  <c r="B1801" i="1"/>
  <c r="B1800" i="1"/>
  <c r="B1798" i="1"/>
  <c r="B1797" i="1"/>
  <c r="B1796" i="1"/>
  <c r="B1795" i="1"/>
  <c r="B1791" i="1"/>
  <c r="B1790" i="1"/>
  <c r="B1789" i="1"/>
  <c r="B1788" i="1"/>
  <c r="B1786" i="1"/>
  <c r="B1783" i="1"/>
  <c r="B1779" i="1"/>
  <c r="B1778" i="1"/>
  <c r="B1776" i="1"/>
  <c r="B1775" i="1"/>
  <c r="B1770" i="1"/>
  <c r="B1769" i="1"/>
  <c r="B1767" i="1"/>
  <c r="B1764" i="1"/>
  <c r="B1762" i="1"/>
  <c r="B1761" i="1"/>
  <c r="B1760" i="1"/>
  <c r="B1758" i="1"/>
  <c r="B1757" i="1"/>
  <c r="B1753" i="1"/>
  <c r="B1751" i="1"/>
  <c r="B1749" i="1"/>
  <c r="B1746" i="1"/>
  <c r="B1745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29" i="1"/>
  <c r="B1728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1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09" i="1"/>
  <c r="B1608" i="1"/>
  <c r="B1607" i="1"/>
  <c r="B1606" i="1"/>
  <c r="B1605" i="1"/>
  <c r="B1604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2" i="1"/>
  <c r="B1391" i="1"/>
  <c r="B1390" i="1"/>
  <c r="B1389" i="1"/>
  <c r="B1388" i="1"/>
  <c r="B1386" i="1"/>
  <c r="B1385" i="1"/>
  <c r="B1383" i="1"/>
  <c r="B1382" i="1"/>
  <c r="B1381" i="1"/>
  <c r="B1380" i="1"/>
  <c r="B1379" i="1"/>
  <c r="B1378" i="1"/>
  <c r="B1377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7" i="1"/>
  <c r="B1286" i="1"/>
  <c r="B1285" i="1"/>
  <c r="B1283" i="1"/>
  <c r="B1282" i="1"/>
  <c r="B1281" i="1"/>
  <c r="B1280" i="1"/>
  <c r="B1278" i="1"/>
  <c r="B1277" i="1"/>
  <c r="B1276" i="1"/>
  <c r="B1275" i="1"/>
  <c r="B1274" i="1"/>
  <c r="B1273" i="1"/>
  <c r="B1272" i="1"/>
  <c r="B1271" i="1"/>
  <c r="B1270" i="1"/>
  <c r="B1268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4" i="1"/>
  <c r="B1233" i="1"/>
  <c r="B1232" i="1"/>
  <c r="B1231" i="1"/>
  <c r="B1230" i="1"/>
  <c r="B1229" i="1"/>
  <c r="B1227" i="1"/>
  <c r="B1226" i="1"/>
  <c r="B1225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0" i="1"/>
  <c r="B1209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88" i="1"/>
  <c r="B1187" i="1"/>
  <c r="B1186" i="1"/>
  <c r="B1185" i="1"/>
  <c r="B1184" i="1"/>
  <c r="B1183" i="1"/>
  <c r="B1182" i="1"/>
  <c r="B1181" i="1"/>
  <c r="B1180" i="1"/>
  <c r="B1178" i="1"/>
  <c r="B1177" i="1"/>
  <c r="B1176" i="1"/>
  <c r="B1175" i="1"/>
  <c r="B1173" i="1"/>
  <c r="B1172" i="1"/>
  <c r="B1171" i="1"/>
  <c r="B1170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7" i="1"/>
  <c r="B1126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0" i="1"/>
  <c r="B1109" i="1"/>
  <c r="B1108" i="1"/>
  <c r="B1107" i="1"/>
  <c r="B1106" i="1"/>
  <c r="B1104" i="1"/>
  <c r="B1103" i="1"/>
  <c r="B1102" i="1"/>
  <c r="B1101" i="1"/>
  <c r="B1100" i="1"/>
  <c r="B1099" i="1"/>
  <c r="B1098" i="1"/>
  <c r="B1097" i="1"/>
  <c r="B1096" i="1"/>
  <c r="B1094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7" i="1"/>
  <c r="B1036" i="1"/>
  <c r="B1035" i="1"/>
  <c r="B1034" i="1"/>
  <c r="B1033" i="1"/>
  <c r="B1029" i="1"/>
  <c r="B1028" i="1"/>
  <c r="B1027" i="1"/>
  <c r="B1026" i="1"/>
  <c r="B1025" i="1"/>
  <c r="B1024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90" i="1"/>
  <c r="B989" i="1"/>
  <c r="B988" i="1"/>
  <c r="B986" i="1"/>
  <c r="B985" i="1"/>
  <c r="B984" i="1"/>
  <c r="B983" i="1"/>
  <c r="B982" i="1"/>
  <c r="B981" i="1"/>
  <c r="B980" i="1"/>
  <c r="B978" i="1"/>
  <c r="B977" i="1"/>
  <c r="B976" i="1"/>
  <c r="B975" i="1"/>
  <c r="B974" i="1"/>
  <c r="B973" i="1"/>
  <c r="B971" i="1"/>
  <c r="B970" i="1"/>
  <c r="B967" i="1"/>
  <c r="B966" i="1"/>
  <c r="B965" i="1"/>
  <c r="B964" i="1"/>
  <c r="B963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0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2" i="1"/>
  <c r="B921" i="1"/>
  <c r="B920" i="1"/>
  <c r="B919" i="1"/>
  <c r="B917" i="1"/>
  <c r="B916" i="1"/>
  <c r="B915" i="1"/>
  <c r="B914" i="1"/>
  <c r="B913" i="1"/>
  <c r="B912" i="1"/>
  <c r="B910" i="1"/>
  <c r="B909" i="1"/>
  <c r="B908" i="1"/>
  <c r="B907" i="1"/>
  <c r="B906" i="1"/>
  <c r="B905" i="1"/>
  <c r="B904" i="1"/>
  <c r="B903" i="1"/>
  <c r="B901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6" i="1"/>
  <c r="B845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49" i="1"/>
  <c r="B747" i="1"/>
  <c r="B746" i="1"/>
  <c r="B745" i="1"/>
  <c r="B744" i="1"/>
  <c r="B743" i="1"/>
  <c r="B742" i="1"/>
  <c r="B741" i="1"/>
  <c r="B739" i="1"/>
  <c r="B738" i="1"/>
  <c r="B737" i="1"/>
  <c r="B736" i="1"/>
  <c r="B735" i="1"/>
  <c r="B734" i="1"/>
  <c r="B733" i="1"/>
  <c r="B732" i="1"/>
  <c r="B731" i="1"/>
  <c r="B728" i="1"/>
  <c r="B727" i="1"/>
  <c r="B726" i="1"/>
  <c r="B725" i="1"/>
  <c r="B724" i="1"/>
  <c r="B721" i="1"/>
  <c r="B720" i="1"/>
  <c r="B719" i="1"/>
  <c r="B718" i="1"/>
  <c r="B717" i="1"/>
  <c r="B715" i="1"/>
  <c r="B714" i="1"/>
  <c r="B713" i="1"/>
  <c r="B712" i="1"/>
  <c r="B711" i="1"/>
  <c r="B709" i="1"/>
  <c r="B707" i="1"/>
  <c r="B706" i="1"/>
  <c r="B705" i="1"/>
  <c r="B704" i="1"/>
  <c r="B703" i="1"/>
  <c r="B702" i="1"/>
  <c r="B701" i="1"/>
  <c r="B700" i="1"/>
  <c r="B698" i="1"/>
  <c r="B697" i="1"/>
  <c r="B693" i="1"/>
  <c r="B692" i="1"/>
  <c r="B691" i="1"/>
  <c r="B690" i="1"/>
  <c r="B689" i="1"/>
  <c r="B688" i="1"/>
  <c r="B687" i="1"/>
  <c r="B685" i="1"/>
  <c r="B684" i="1"/>
  <c r="B683" i="1"/>
  <c r="B681" i="1"/>
  <c r="B679" i="1"/>
  <c r="B677" i="1"/>
  <c r="B676" i="1"/>
  <c r="B675" i="1"/>
  <c r="B674" i="1"/>
  <c r="B673" i="1"/>
  <c r="B672" i="1"/>
  <c r="B671" i="1"/>
  <c r="B670" i="1"/>
  <c r="B669" i="1"/>
  <c r="B668" i="1"/>
  <c r="B666" i="1"/>
  <c r="B665" i="1"/>
  <c r="B664" i="1"/>
  <c r="B663" i="1"/>
  <c r="B662" i="1"/>
  <c r="B661" i="1"/>
  <c r="B659" i="1"/>
  <c r="B658" i="1"/>
  <c r="B655" i="1"/>
  <c r="B653" i="1"/>
  <c r="B652" i="1"/>
  <c r="B651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2" i="1"/>
  <c r="B631" i="1"/>
  <c r="B630" i="1"/>
  <c r="B629" i="1"/>
  <c r="B628" i="1"/>
  <c r="B627" i="1"/>
  <c r="B626" i="1"/>
  <c r="B625" i="1"/>
  <c r="B624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0" i="1"/>
  <c r="B599" i="1"/>
  <c r="B598" i="1"/>
  <c r="B597" i="1"/>
  <c r="B596" i="1"/>
  <c r="B595" i="1"/>
  <c r="B594" i="1"/>
  <c r="B593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5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0" i="1"/>
  <c r="B529" i="1"/>
  <c r="B528" i="1"/>
  <c r="B527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69" i="1"/>
  <c r="B259" i="1"/>
  <c r="B151" i="1"/>
  <c r="B2" i="1"/>
  <c r="A2" i="1" s="1"/>
</calcChain>
</file>

<file path=xl/sharedStrings.xml><?xml version="1.0" encoding="utf-8"?>
<sst xmlns="http://schemas.openxmlformats.org/spreadsheetml/2006/main" count="5" uniqueCount="5">
  <si>
    <t>WeekDay</t>
  </si>
  <si>
    <t>Date</t>
  </si>
  <si>
    <t># Messages</t>
  </si>
  <si>
    <t># of Edits</t>
  </si>
  <si>
    <t># of 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</si>
</sst>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9"/>
  <sheetViews>
    <sheetView tabSelected="1" workbookViewId="0">
      <selection activeCell="C2" sqref="C2:C1989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 t="shared" ref="A2:A534" si="0">TEXT(B2,"dddd")</f>
        <v>Thursday</v>
      </c>
      <c r="B2" s="1">
        <f>DATE(2015,6,11)</f>
        <v>42166</v>
      </c>
      <c r="C2">
        <v>5</v>
      </c>
      <c r="D2">
        <v>0</v>
      </c>
      <c r="E2">
        <v>0</v>
      </c>
    </row>
    <row r="3" spans="1:5" x14ac:dyDescent="0.25">
      <c r="A3" t="str">
        <f t="shared" si="0"/>
        <v>Friday</v>
      </c>
      <c r="B3" s="1">
        <v>42167</v>
      </c>
      <c r="C3">
        <v>0</v>
      </c>
      <c r="D3">
        <v>0</v>
      </c>
      <c r="E3">
        <v>0</v>
      </c>
    </row>
    <row r="4" spans="1:5" x14ac:dyDescent="0.25">
      <c r="A4" t="str">
        <f t="shared" si="0"/>
        <v>Saturday</v>
      </c>
      <c r="B4" s="1">
        <v>42168</v>
      </c>
      <c r="C4">
        <v>0</v>
      </c>
      <c r="D4">
        <v>0</v>
      </c>
      <c r="E4">
        <v>0</v>
      </c>
    </row>
    <row r="5" spans="1:5" x14ac:dyDescent="0.25">
      <c r="A5" t="str">
        <f t="shared" si="0"/>
        <v>Sunday</v>
      </c>
      <c r="B5" s="1">
        <v>42169</v>
      </c>
      <c r="C5">
        <v>0</v>
      </c>
      <c r="D5">
        <v>0</v>
      </c>
      <c r="E5">
        <v>0</v>
      </c>
    </row>
    <row r="6" spans="1:5" x14ac:dyDescent="0.25">
      <c r="A6" t="str">
        <f t="shared" si="0"/>
        <v>Monday</v>
      </c>
      <c r="B6" s="1">
        <v>42170</v>
      </c>
      <c r="C6">
        <v>0</v>
      </c>
      <c r="D6">
        <v>0</v>
      </c>
      <c r="E6">
        <v>0</v>
      </c>
    </row>
    <row r="7" spans="1:5" x14ac:dyDescent="0.25">
      <c r="A7" t="str">
        <f t="shared" si="0"/>
        <v>Tuesday</v>
      </c>
      <c r="B7" s="1">
        <v>42171</v>
      </c>
      <c r="C7">
        <v>0</v>
      </c>
      <c r="D7">
        <v>0</v>
      </c>
      <c r="E7">
        <v>0</v>
      </c>
    </row>
    <row r="8" spans="1:5" x14ac:dyDescent="0.25">
      <c r="A8" t="str">
        <f t="shared" si="0"/>
        <v>Wednesday</v>
      </c>
      <c r="B8" s="1">
        <v>42172</v>
      </c>
      <c r="C8">
        <v>0</v>
      </c>
      <c r="D8">
        <v>0</v>
      </c>
      <c r="E8">
        <v>0</v>
      </c>
    </row>
    <row r="9" spans="1:5" x14ac:dyDescent="0.25">
      <c r="A9" t="str">
        <f t="shared" si="0"/>
        <v>Thursday</v>
      </c>
      <c r="B9" s="1">
        <v>42173</v>
      </c>
      <c r="C9">
        <v>0</v>
      </c>
      <c r="D9">
        <v>0</v>
      </c>
      <c r="E9">
        <v>0</v>
      </c>
    </row>
    <row r="10" spans="1:5" x14ac:dyDescent="0.25">
      <c r="A10" t="str">
        <f t="shared" si="0"/>
        <v>Friday</v>
      </c>
      <c r="B10" s="1">
        <v>42174</v>
      </c>
      <c r="C10">
        <v>0</v>
      </c>
      <c r="D10">
        <v>0</v>
      </c>
      <c r="E10">
        <v>0</v>
      </c>
    </row>
    <row r="11" spans="1:5" x14ac:dyDescent="0.25">
      <c r="A11" t="str">
        <f t="shared" si="0"/>
        <v>Saturday</v>
      </c>
      <c r="B11" s="1">
        <v>42175</v>
      </c>
      <c r="C11">
        <v>0</v>
      </c>
      <c r="D11">
        <v>0</v>
      </c>
      <c r="E11">
        <v>0</v>
      </c>
    </row>
    <row r="12" spans="1:5" x14ac:dyDescent="0.25">
      <c r="A12" t="str">
        <f t="shared" si="0"/>
        <v>Sunday</v>
      </c>
      <c r="B12" s="1">
        <v>42176</v>
      </c>
      <c r="C12">
        <v>0</v>
      </c>
      <c r="D12">
        <v>0</v>
      </c>
      <c r="E12">
        <v>0</v>
      </c>
    </row>
    <row r="13" spans="1:5" x14ac:dyDescent="0.25">
      <c r="A13" t="str">
        <f t="shared" si="0"/>
        <v>Monday</v>
      </c>
      <c r="B13" s="1">
        <v>42177</v>
      </c>
      <c r="C13">
        <v>0</v>
      </c>
      <c r="D13">
        <v>0</v>
      </c>
      <c r="E13">
        <v>0</v>
      </c>
    </row>
    <row r="14" spans="1:5" x14ac:dyDescent="0.25">
      <c r="A14" t="str">
        <f t="shared" si="0"/>
        <v>Tuesday</v>
      </c>
      <c r="B14" s="1">
        <v>42178</v>
      </c>
      <c r="C14">
        <v>0</v>
      </c>
      <c r="D14">
        <v>0</v>
      </c>
      <c r="E14">
        <v>0</v>
      </c>
    </row>
    <row r="15" spans="1:5" x14ac:dyDescent="0.25">
      <c r="A15" t="str">
        <f t="shared" si="0"/>
        <v>Wednesday</v>
      </c>
      <c r="B15" s="1">
        <v>42179</v>
      </c>
      <c r="C15">
        <v>0</v>
      </c>
      <c r="D15">
        <v>0</v>
      </c>
      <c r="E15">
        <v>0</v>
      </c>
    </row>
    <row r="16" spans="1:5" x14ac:dyDescent="0.25">
      <c r="A16" t="str">
        <f t="shared" si="0"/>
        <v>Thursday</v>
      </c>
      <c r="B16" s="1">
        <v>42180</v>
      </c>
      <c r="C16">
        <v>0</v>
      </c>
      <c r="D16">
        <v>0</v>
      </c>
      <c r="E16">
        <v>0</v>
      </c>
    </row>
    <row r="17" spans="1:5" x14ac:dyDescent="0.25">
      <c r="A17" t="str">
        <f t="shared" si="0"/>
        <v>Friday</v>
      </c>
      <c r="B17" s="1">
        <v>42181</v>
      </c>
      <c r="C17">
        <v>0</v>
      </c>
      <c r="D17">
        <v>0</v>
      </c>
      <c r="E17">
        <v>0</v>
      </c>
    </row>
    <row r="18" spans="1:5" x14ac:dyDescent="0.25">
      <c r="A18" t="str">
        <f t="shared" si="0"/>
        <v>Saturday</v>
      </c>
      <c r="B18" s="1">
        <v>42182</v>
      </c>
      <c r="C18">
        <v>0</v>
      </c>
      <c r="D18">
        <v>0</v>
      </c>
      <c r="E18">
        <v>0</v>
      </c>
    </row>
    <row r="19" spans="1:5" x14ac:dyDescent="0.25">
      <c r="A19" t="str">
        <f t="shared" si="0"/>
        <v>Sunday</v>
      </c>
      <c r="B19" s="1">
        <v>42183</v>
      </c>
      <c r="C19">
        <v>0</v>
      </c>
      <c r="D19">
        <v>0</v>
      </c>
      <c r="E19">
        <v>0</v>
      </c>
    </row>
    <row r="20" spans="1:5" x14ac:dyDescent="0.25">
      <c r="A20" t="str">
        <f t="shared" si="0"/>
        <v>Monday</v>
      </c>
      <c r="B20" s="1">
        <v>42184</v>
      </c>
      <c r="C20">
        <v>0</v>
      </c>
      <c r="D20">
        <v>0</v>
      </c>
      <c r="E20">
        <v>0</v>
      </c>
    </row>
    <row r="21" spans="1:5" x14ac:dyDescent="0.25">
      <c r="A21" t="str">
        <f t="shared" si="0"/>
        <v>Tuesday</v>
      </c>
      <c r="B21" s="1">
        <v>42185</v>
      </c>
      <c r="C21">
        <v>0</v>
      </c>
      <c r="D21">
        <v>0</v>
      </c>
      <c r="E21">
        <v>0</v>
      </c>
    </row>
    <row r="22" spans="1:5" x14ac:dyDescent="0.25">
      <c r="A22" t="str">
        <f t="shared" si="0"/>
        <v>Wednesday</v>
      </c>
      <c r="B22" s="1">
        <v>42186</v>
      </c>
      <c r="C22">
        <v>0</v>
      </c>
      <c r="D22">
        <v>0</v>
      </c>
      <c r="E22">
        <v>0</v>
      </c>
    </row>
    <row r="23" spans="1:5" x14ac:dyDescent="0.25">
      <c r="A23" t="str">
        <f t="shared" si="0"/>
        <v>Thursday</v>
      </c>
      <c r="B23" s="1">
        <v>42187</v>
      </c>
      <c r="C23">
        <v>0</v>
      </c>
      <c r="D23">
        <v>0</v>
      </c>
      <c r="E23">
        <v>0</v>
      </c>
    </row>
    <row r="24" spans="1:5" x14ac:dyDescent="0.25">
      <c r="A24" t="str">
        <f t="shared" si="0"/>
        <v>Friday</v>
      </c>
      <c r="B24" s="1">
        <v>42188</v>
      </c>
      <c r="C24">
        <v>0</v>
      </c>
      <c r="D24">
        <v>0</v>
      </c>
      <c r="E24">
        <v>0</v>
      </c>
    </row>
    <row r="25" spans="1:5" x14ac:dyDescent="0.25">
      <c r="A25" t="str">
        <f t="shared" si="0"/>
        <v>Saturday</v>
      </c>
      <c r="B25" s="1">
        <v>42189</v>
      </c>
      <c r="C25">
        <v>0</v>
      </c>
      <c r="D25">
        <v>0</v>
      </c>
      <c r="E25">
        <v>0</v>
      </c>
    </row>
    <row r="26" spans="1:5" x14ac:dyDescent="0.25">
      <c r="A26" t="str">
        <f t="shared" si="0"/>
        <v>Sunday</v>
      </c>
      <c r="B26" s="1">
        <v>42190</v>
      </c>
      <c r="C26">
        <v>0</v>
      </c>
      <c r="D26">
        <v>0</v>
      </c>
      <c r="E26">
        <v>0</v>
      </c>
    </row>
    <row r="27" spans="1:5" x14ac:dyDescent="0.25">
      <c r="A27" t="str">
        <f t="shared" si="0"/>
        <v>Monday</v>
      </c>
      <c r="B27" s="1">
        <v>42191</v>
      </c>
      <c r="C27">
        <v>0</v>
      </c>
      <c r="D27">
        <v>0</v>
      </c>
      <c r="E27">
        <v>0</v>
      </c>
    </row>
    <row r="28" spans="1:5" x14ac:dyDescent="0.25">
      <c r="A28" t="str">
        <f t="shared" si="0"/>
        <v>Tuesday</v>
      </c>
      <c r="B28" s="1">
        <v>42192</v>
      </c>
      <c r="C28">
        <v>0</v>
      </c>
      <c r="D28">
        <v>0</v>
      </c>
      <c r="E28">
        <v>0</v>
      </c>
    </row>
    <row r="29" spans="1:5" x14ac:dyDescent="0.25">
      <c r="A29" t="str">
        <f t="shared" si="0"/>
        <v>Wednesday</v>
      </c>
      <c r="B29" s="1">
        <v>42193</v>
      </c>
      <c r="C29">
        <v>0</v>
      </c>
      <c r="D29">
        <v>0</v>
      </c>
      <c r="E29">
        <v>0</v>
      </c>
    </row>
    <row r="30" spans="1:5" x14ac:dyDescent="0.25">
      <c r="A30" t="str">
        <f t="shared" si="0"/>
        <v>Thursday</v>
      </c>
      <c r="B30" s="1">
        <v>42194</v>
      </c>
      <c r="C30">
        <v>0</v>
      </c>
      <c r="D30">
        <v>0</v>
      </c>
      <c r="E30">
        <v>0</v>
      </c>
    </row>
    <row r="31" spans="1:5" x14ac:dyDescent="0.25">
      <c r="A31" t="str">
        <f t="shared" si="0"/>
        <v>Friday</v>
      </c>
      <c r="B31" s="1">
        <v>42195</v>
      </c>
      <c r="C31">
        <v>0</v>
      </c>
      <c r="D31">
        <v>0</v>
      </c>
      <c r="E31">
        <v>0</v>
      </c>
    </row>
    <row r="32" spans="1:5" x14ac:dyDescent="0.25">
      <c r="A32" t="str">
        <f t="shared" si="0"/>
        <v>Saturday</v>
      </c>
      <c r="B32" s="1">
        <v>42196</v>
      </c>
      <c r="C32">
        <v>0</v>
      </c>
      <c r="D32">
        <v>0</v>
      </c>
      <c r="E32">
        <v>0</v>
      </c>
    </row>
    <row r="33" spans="1:5" x14ac:dyDescent="0.25">
      <c r="A33" t="str">
        <f t="shared" si="0"/>
        <v>Sunday</v>
      </c>
      <c r="B33" s="1">
        <v>42197</v>
      </c>
      <c r="C33">
        <v>0</v>
      </c>
      <c r="D33">
        <v>0</v>
      </c>
      <c r="E33">
        <v>0</v>
      </c>
    </row>
    <row r="34" spans="1:5" x14ac:dyDescent="0.25">
      <c r="A34" t="str">
        <f t="shared" si="0"/>
        <v>Monday</v>
      </c>
      <c r="B34" s="1">
        <v>42198</v>
      </c>
      <c r="C34">
        <v>0</v>
      </c>
      <c r="D34">
        <v>0</v>
      </c>
      <c r="E34">
        <v>0</v>
      </c>
    </row>
    <row r="35" spans="1:5" x14ac:dyDescent="0.25">
      <c r="A35" t="str">
        <f t="shared" si="0"/>
        <v>Tuesday</v>
      </c>
      <c r="B35" s="1">
        <v>42199</v>
      </c>
      <c r="C35">
        <v>0</v>
      </c>
      <c r="D35">
        <v>0</v>
      </c>
      <c r="E35">
        <v>0</v>
      </c>
    </row>
    <row r="36" spans="1:5" x14ac:dyDescent="0.25">
      <c r="A36" t="str">
        <f t="shared" si="0"/>
        <v>Wednesday</v>
      </c>
      <c r="B36" s="1">
        <v>42200</v>
      </c>
      <c r="C36">
        <v>0</v>
      </c>
      <c r="D36">
        <v>0</v>
      </c>
      <c r="E36">
        <v>0</v>
      </c>
    </row>
    <row r="37" spans="1:5" x14ac:dyDescent="0.25">
      <c r="A37" t="str">
        <f t="shared" si="0"/>
        <v>Thursday</v>
      </c>
      <c r="B37" s="1">
        <v>42201</v>
      </c>
      <c r="C37">
        <v>0</v>
      </c>
      <c r="D37">
        <v>0</v>
      </c>
      <c r="E37">
        <v>0</v>
      </c>
    </row>
    <row r="38" spans="1:5" x14ac:dyDescent="0.25">
      <c r="A38" t="str">
        <f t="shared" si="0"/>
        <v>Friday</v>
      </c>
      <c r="B38" s="1">
        <v>42202</v>
      </c>
      <c r="C38">
        <v>0</v>
      </c>
      <c r="D38">
        <v>0</v>
      </c>
      <c r="E38">
        <v>0</v>
      </c>
    </row>
    <row r="39" spans="1:5" x14ac:dyDescent="0.25">
      <c r="A39" t="str">
        <f t="shared" si="0"/>
        <v>Saturday</v>
      </c>
      <c r="B39" s="1">
        <v>42203</v>
      </c>
      <c r="C39">
        <v>0</v>
      </c>
      <c r="D39">
        <v>0</v>
      </c>
      <c r="E39">
        <v>0</v>
      </c>
    </row>
    <row r="40" spans="1:5" x14ac:dyDescent="0.25">
      <c r="A40" t="str">
        <f t="shared" si="0"/>
        <v>Sunday</v>
      </c>
      <c r="B40" s="1">
        <v>42204</v>
      </c>
      <c r="C40">
        <v>0</v>
      </c>
      <c r="D40">
        <v>0</v>
      </c>
      <c r="E40">
        <v>0</v>
      </c>
    </row>
    <row r="41" spans="1:5" x14ac:dyDescent="0.25">
      <c r="A41" t="str">
        <f t="shared" si="0"/>
        <v>Monday</v>
      </c>
      <c r="B41" s="1">
        <v>42205</v>
      </c>
      <c r="C41">
        <v>0</v>
      </c>
      <c r="D41">
        <v>0</v>
      </c>
      <c r="E41">
        <v>0</v>
      </c>
    </row>
    <row r="42" spans="1:5" x14ac:dyDescent="0.25">
      <c r="A42" t="str">
        <f t="shared" si="0"/>
        <v>Tuesday</v>
      </c>
      <c r="B42" s="1">
        <v>42206</v>
      </c>
      <c r="C42">
        <v>0</v>
      </c>
      <c r="D42">
        <v>0</v>
      </c>
      <c r="E42">
        <v>0</v>
      </c>
    </row>
    <row r="43" spans="1:5" x14ac:dyDescent="0.25">
      <c r="A43" t="str">
        <f t="shared" si="0"/>
        <v>Wednesday</v>
      </c>
      <c r="B43" s="1">
        <v>42207</v>
      </c>
      <c r="C43">
        <v>0</v>
      </c>
      <c r="D43">
        <v>0</v>
      </c>
      <c r="E43">
        <v>0</v>
      </c>
    </row>
    <row r="44" spans="1:5" x14ac:dyDescent="0.25">
      <c r="A44" t="str">
        <f t="shared" si="0"/>
        <v>Thursday</v>
      </c>
      <c r="B44" s="1">
        <v>42208</v>
      </c>
      <c r="C44">
        <v>0</v>
      </c>
      <c r="D44">
        <v>0</v>
      </c>
      <c r="E44">
        <v>0</v>
      </c>
    </row>
    <row r="45" spans="1:5" x14ac:dyDescent="0.25">
      <c r="A45" t="str">
        <f t="shared" si="0"/>
        <v>Friday</v>
      </c>
      <c r="B45" s="1">
        <v>42209</v>
      </c>
      <c r="C45">
        <v>0</v>
      </c>
      <c r="D45">
        <v>0</v>
      </c>
      <c r="E45">
        <v>0</v>
      </c>
    </row>
    <row r="46" spans="1:5" x14ac:dyDescent="0.25">
      <c r="A46" t="str">
        <f t="shared" si="0"/>
        <v>Saturday</v>
      </c>
      <c r="B46" s="1">
        <v>42210</v>
      </c>
      <c r="C46">
        <v>0</v>
      </c>
      <c r="D46">
        <v>0</v>
      </c>
      <c r="E46">
        <v>0</v>
      </c>
    </row>
    <row r="47" spans="1:5" x14ac:dyDescent="0.25">
      <c r="A47" t="str">
        <f t="shared" si="0"/>
        <v>Sunday</v>
      </c>
      <c r="B47" s="1">
        <v>42211</v>
      </c>
      <c r="C47">
        <v>0</v>
      </c>
      <c r="D47">
        <v>0</v>
      </c>
      <c r="E47">
        <v>0</v>
      </c>
    </row>
    <row r="48" spans="1:5" x14ac:dyDescent="0.25">
      <c r="A48" t="str">
        <f t="shared" si="0"/>
        <v>Monday</v>
      </c>
      <c r="B48" s="1">
        <v>42212</v>
      </c>
      <c r="C48">
        <v>0</v>
      </c>
      <c r="D48">
        <v>0</v>
      </c>
      <c r="E48">
        <v>0</v>
      </c>
    </row>
    <row r="49" spans="1:5" x14ac:dyDescent="0.25">
      <c r="A49" t="str">
        <f t="shared" si="0"/>
        <v>Tuesday</v>
      </c>
      <c r="B49" s="1">
        <v>42213</v>
      </c>
      <c r="C49">
        <v>0</v>
      </c>
      <c r="D49">
        <v>0</v>
      </c>
      <c r="E49">
        <v>0</v>
      </c>
    </row>
    <row r="50" spans="1:5" x14ac:dyDescent="0.25">
      <c r="A50" t="str">
        <f t="shared" si="0"/>
        <v>Wednesday</v>
      </c>
      <c r="B50" s="1">
        <v>42214</v>
      </c>
      <c r="C50">
        <v>0</v>
      </c>
      <c r="D50">
        <v>0</v>
      </c>
      <c r="E50">
        <v>0</v>
      </c>
    </row>
    <row r="51" spans="1:5" x14ac:dyDescent="0.25">
      <c r="A51" t="str">
        <f t="shared" si="0"/>
        <v>Thursday</v>
      </c>
      <c r="B51" s="1">
        <v>42215</v>
      </c>
      <c r="C51">
        <v>0</v>
      </c>
      <c r="D51">
        <v>0</v>
      </c>
      <c r="E51">
        <v>0</v>
      </c>
    </row>
    <row r="52" spans="1:5" x14ac:dyDescent="0.25">
      <c r="A52" t="str">
        <f t="shared" si="0"/>
        <v>Friday</v>
      </c>
      <c r="B52" s="1">
        <v>42216</v>
      </c>
      <c r="C52">
        <v>0</v>
      </c>
      <c r="D52">
        <v>0</v>
      </c>
      <c r="E52">
        <v>0</v>
      </c>
    </row>
    <row r="53" spans="1:5" x14ac:dyDescent="0.25">
      <c r="A53" t="str">
        <f t="shared" si="0"/>
        <v>Saturday</v>
      </c>
      <c r="B53" s="1">
        <v>42217</v>
      </c>
      <c r="C53">
        <v>0</v>
      </c>
      <c r="D53">
        <v>0</v>
      </c>
      <c r="E53">
        <v>0</v>
      </c>
    </row>
    <row r="54" spans="1:5" x14ac:dyDescent="0.25">
      <c r="A54" t="str">
        <f t="shared" si="0"/>
        <v>Sunday</v>
      </c>
      <c r="B54" s="1">
        <v>42218</v>
      </c>
      <c r="C54">
        <v>0</v>
      </c>
      <c r="D54">
        <v>0</v>
      </c>
      <c r="E54">
        <v>0</v>
      </c>
    </row>
    <row r="55" spans="1:5" x14ac:dyDescent="0.25">
      <c r="A55" t="str">
        <f t="shared" si="0"/>
        <v>Monday</v>
      </c>
      <c r="B55" s="1">
        <v>42219</v>
      </c>
      <c r="C55">
        <v>0</v>
      </c>
      <c r="D55">
        <v>0</v>
      </c>
      <c r="E55">
        <v>0</v>
      </c>
    </row>
    <row r="56" spans="1:5" x14ac:dyDescent="0.25">
      <c r="A56" t="str">
        <f t="shared" si="0"/>
        <v>Tuesday</v>
      </c>
      <c r="B56" s="1">
        <v>42220</v>
      </c>
      <c r="C56">
        <v>0</v>
      </c>
      <c r="D56">
        <v>0</v>
      </c>
      <c r="E56">
        <v>0</v>
      </c>
    </row>
    <row r="57" spans="1:5" x14ac:dyDescent="0.25">
      <c r="A57" t="str">
        <f t="shared" si="0"/>
        <v>Wednesday</v>
      </c>
      <c r="B57" s="1">
        <v>42221</v>
      </c>
      <c r="C57">
        <v>0</v>
      </c>
      <c r="D57">
        <v>0</v>
      </c>
      <c r="E57">
        <v>0</v>
      </c>
    </row>
    <row r="58" spans="1:5" x14ac:dyDescent="0.25">
      <c r="A58" t="str">
        <f t="shared" si="0"/>
        <v>Thursday</v>
      </c>
      <c r="B58" s="1">
        <v>42222</v>
      </c>
      <c r="C58">
        <v>0</v>
      </c>
      <c r="D58">
        <v>0</v>
      </c>
      <c r="E58">
        <v>0</v>
      </c>
    </row>
    <row r="59" spans="1:5" x14ac:dyDescent="0.25">
      <c r="A59" t="str">
        <f t="shared" si="0"/>
        <v>Friday</v>
      </c>
      <c r="B59" s="1">
        <v>42223</v>
      </c>
      <c r="C59">
        <v>0</v>
      </c>
      <c r="D59">
        <v>0</v>
      </c>
      <c r="E59">
        <v>0</v>
      </c>
    </row>
    <row r="60" spans="1:5" x14ac:dyDescent="0.25">
      <c r="A60" t="str">
        <f t="shared" si="0"/>
        <v>Saturday</v>
      </c>
      <c r="B60" s="1">
        <v>42224</v>
      </c>
      <c r="C60">
        <v>0</v>
      </c>
      <c r="D60">
        <v>0</v>
      </c>
      <c r="E60">
        <v>0</v>
      </c>
    </row>
    <row r="61" spans="1:5" x14ac:dyDescent="0.25">
      <c r="A61" t="str">
        <f t="shared" si="0"/>
        <v>Sunday</v>
      </c>
      <c r="B61" s="1">
        <v>42225</v>
      </c>
      <c r="C61">
        <v>0</v>
      </c>
      <c r="D61">
        <v>0</v>
      </c>
      <c r="E61">
        <v>0</v>
      </c>
    </row>
    <row r="62" spans="1:5" x14ac:dyDescent="0.25">
      <c r="A62" t="str">
        <f t="shared" si="0"/>
        <v>Monday</v>
      </c>
      <c r="B62" s="1">
        <v>42226</v>
      </c>
      <c r="C62">
        <v>0</v>
      </c>
      <c r="D62">
        <v>0</v>
      </c>
      <c r="E62">
        <v>0</v>
      </c>
    </row>
    <row r="63" spans="1:5" x14ac:dyDescent="0.25">
      <c r="A63" t="str">
        <f t="shared" si="0"/>
        <v>Tuesday</v>
      </c>
      <c r="B63" s="1">
        <v>42227</v>
      </c>
      <c r="C63">
        <v>0</v>
      </c>
      <c r="D63">
        <v>0</v>
      </c>
      <c r="E63">
        <v>0</v>
      </c>
    </row>
    <row r="64" spans="1:5" x14ac:dyDescent="0.25">
      <c r="A64" t="str">
        <f t="shared" si="0"/>
        <v>Wednesday</v>
      </c>
      <c r="B64" s="1">
        <v>42228</v>
      </c>
      <c r="C64">
        <v>0</v>
      </c>
      <c r="D64">
        <v>0</v>
      </c>
      <c r="E64">
        <v>0</v>
      </c>
    </row>
    <row r="65" spans="1:5" x14ac:dyDescent="0.25">
      <c r="A65" t="str">
        <f t="shared" si="0"/>
        <v>Thursday</v>
      </c>
      <c r="B65" s="1">
        <v>42229</v>
      </c>
      <c r="C65">
        <v>0</v>
      </c>
      <c r="D65">
        <v>0</v>
      </c>
      <c r="E65">
        <v>0</v>
      </c>
    </row>
    <row r="66" spans="1:5" x14ac:dyDescent="0.25">
      <c r="A66" t="str">
        <f t="shared" si="0"/>
        <v>Friday</v>
      </c>
      <c r="B66" s="1">
        <v>42230</v>
      </c>
      <c r="C66">
        <v>0</v>
      </c>
      <c r="D66">
        <v>0</v>
      </c>
      <c r="E66">
        <v>0</v>
      </c>
    </row>
    <row r="67" spans="1:5" x14ac:dyDescent="0.25">
      <c r="A67" t="str">
        <f t="shared" si="0"/>
        <v>Saturday</v>
      </c>
      <c r="B67" s="1">
        <v>42231</v>
      </c>
      <c r="C67">
        <v>0</v>
      </c>
      <c r="D67">
        <v>0</v>
      </c>
      <c r="E67">
        <v>0</v>
      </c>
    </row>
    <row r="68" spans="1:5" x14ac:dyDescent="0.25">
      <c r="A68" t="str">
        <f t="shared" si="0"/>
        <v>Sunday</v>
      </c>
      <c r="B68" s="1">
        <v>42232</v>
      </c>
      <c r="C68">
        <v>0</v>
      </c>
      <c r="D68">
        <v>0</v>
      </c>
      <c r="E68">
        <v>0</v>
      </c>
    </row>
    <row r="69" spans="1:5" x14ac:dyDescent="0.25">
      <c r="A69" t="str">
        <f t="shared" si="0"/>
        <v>Monday</v>
      </c>
      <c r="B69" s="1">
        <v>42233</v>
      </c>
      <c r="C69">
        <v>0</v>
      </c>
      <c r="D69">
        <v>0</v>
      </c>
      <c r="E69">
        <v>0</v>
      </c>
    </row>
    <row r="70" spans="1:5" x14ac:dyDescent="0.25">
      <c r="A70" t="str">
        <f t="shared" si="0"/>
        <v>Tuesday</v>
      </c>
      <c r="B70" s="1">
        <v>42234</v>
      </c>
      <c r="C70">
        <v>0</v>
      </c>
      <c r="D70">
        <v>0</v>
      </c>
      <c r="E70">
        <v>0</v>
      </c>
    </row>
    <row r="71" spans="1:5" x14ac:dyDescent="0.25">
      <c r="A71" t="str">
        <f t="shared" si="0"/>
        <v>Wednesday</v>
      </c>
      <c r="B71" s="1">
        <v>42235</v>
      </c>
      <c r="C71">
        <v>0</v>
      </c>
      <c r="D71">
        <v>0</v>
      </c>
      <c r="E71">
        <v>0</v>
      </c>
    </row>
    <row r="72" spans="1:5" x14ac:dyDescent="0.25">
      <c r="A72" t="str">
        <f t="shared" si="0"/>
        <v>Thursday</v>
      </c>
      <c r="B72" s="1">
        <v>42236</v>
      </c>
      <c r="C72">
        <v>0</v>
      </c>
      <c r="D72">
        <v>0</v>
      </c>
      <c r="E72">
        <v>0</v>
      </c>
    </row>
    <row r="73" spans="1:5" x14ac:dyDescent="0.25">
      <c r="A73" t="str">
        <f t="shared" si="0"/>
        <v>Friday</v>
      </c>
      <c r="B73" s="1">
        <v>42237</v>
      </c>
      <c r="C73">
        <v>0</v>
      </c>
      <c r="D73">
        <v>0</v>
      </c>
      <c r="E73">
        <v>0</v>
      </c>
    </row>
    <row r="74" spans="1:5" x14ac:dyDescent="0.25">
      <c r="A74" t="str">
        <f t="shared" si="0"/>
        <v>Saturday</v>
      </c>
      <c r="B74" s="1">
        <v>42238</v>
      </c>
      <c r="C74">
        <v>0</v>
      </c>
      <c r="D74">
        <v>0</v>
      </c>
      <c r="E74">
        <v>0</v>
      </c>
    </row>
    <row r="75" spans="1:5" x14ac:dyDescent="0.25">
      <c r="A75" t="str">
        <f t="shared" si="0"/>
        <v>Sunday</v>
      </c>
      <c r="B75" s="1">
        <v>42239</v>
      </c>
      <c r="C75">
        <v>0</v>
      </c>
      <c r="D75">
        <v>0</v>
      </c>
      <c r="E75">
        <v>0</v>
      </c>
    </row>
    <row r="76" spans="1:5" x14ac:dyDescent="0.25">
      <c r="A76" t="str">
        <f t="shared" si="0"/>
        <v>Monday</v>
      </c>
      <c r="B76" s="1">
        <v>42240</v>
      </c>
      <c r="C76">
        <v>0</v>
      </c>
      <c r="D76">
        <v>0</v>
      </c>
      <c r="E76">
        <v>0</v>
      </c>
    </row>
    <row r="77" spans="1:5" x14ac:dyDescent="0.25">
      <c r="A77" t="str">
        <f t="shared" si="0"/>
        <v>Tuesday</v>
      </c>
      <c r="B77" s="1">
        <v>42241</v>
      </c>
      <c r="C77">
        <v>0</v>
      </c>
      <c r="D77">
        <v>0</v>
      </c>
      <c r="E77">
        <v>0</v>
      </c>
    </row>
    <row r="78" spans="1:5" x14ac:dyDescent="0.25">
      <c r="A78" t="str">
        <f t="shared" si="0"/>
        <v>Wednesday</v>
      </c>
      <c r="B78" s="1">
        <v>42242</v>
      </c>
      <c r="C78">
        <v>0</v>
      </c>
      <c r="D78">
        <v>0</v>
      </c>
      <c r="E78">
        <v>0</v>
      </c>
    </row>
    <row r="79" spans="1:5" x14ac:dyDescent="0.25">
      <c r="A79" t="str">
        <f t="shared" si="0"/>
        <v>Thursday</v>
      </c>
      <c r="B79" s="1">
        <v>42243</v>
      </c>
      <c r="C79">
        <v>0</v>
      </c>
      <c r="D79">
        <v>0</v>
      </c>
      <c r="E79">
        <v>0</v>
      </c>
    </row>
    <row r="80" spans="1:5" x14ac:dyDescent="0.25">
      <c r="A80" t="str">
        <f t="shared" si="0"/>
        <v>Friday</v>
      </c>
      <c r="B80" s="1">
        <v>42244</v>
      </c>
      <c r="C80">
        <v>0</v>
      </c>
      <c r="D80">
        <v>0</v>
      </c>
      <c r="E80">
        <v>0</v>
      </c>
    </row>
    <row r="81" spans="1:5" x14ac:dyDescent="0.25">
      <c r="A81" t="str">
        <f t="shared" si="0"/>
        <v>Saturday</v>
      </c>
      <c r="B81" s="1">
        <v>42245</v>
      </c>
      <c r="C81">
        <v>0</v>
      </c>
      <c r="D81">
        <v>0</v>
      </c>
      <c r="E81">
        <v>0</v>
      </c>
    </row>
    <row r="82" spans="1:5" x14ac:dyDescent="0.25">
      <c r="A82" t="str">
        <f t="shared" si="0"/>
        <v>Sunday</v>
      </c>
      <c r="B82" s="1">
        <v>42246</v>
      </c>
      <c r="C82">
        <v>0</v>
      </c>
      <c r="D82">
        <v>0</v>
      </c>
      <c r="E82">
        <v>0</v>
      </c>
    </row>
    <row r="83" spans="1:5" x14ac:dyDescent="0.25">
      <c r="A83" t="str">
        <f t="shared" si="0"/>
        <v>Monday</v>
      </c>
      <c r="B83" s="1">
        <v>42247</v>
      </c>
      <c r="C83">
        <v>0</v>
      </c>
      <c r="D83">
        <v>0</v>
      </c>
      <c r="E83">
        <v>0</v>
      </c>
    </row>
    <row r="84" spans="1:5" x14ac:dyDescent="0.25">
      <c r="A84" t="str">
        <f t="shared" si="0"/>
        <v>Tuesday</v>
      </c>
      <c r="B84" s="1">
        <v>42248</v>
      </c>
      <c r="C84">
        <v>0</v>
      </c>
      <c r="D84">
        <v>0</v>
      </c>
      <c r="E84">
        <v>0</v>
      </c>
    </row>
    <row r="85" spans="1:5" x14ac:dyDescent="0.25">
      <c r="A85" t="str">
        <f t="shared" si="0"/>
        <v>Wednesday</v>
      </c>
      <c r="B85" s="1">
        <v>42249</v>
      </c>
      <c r="C85">
        <v>0</v>
      </c>
      <c r="D85">
        <v>0</v>
      </c>
      <c r="E85">
        <v>0</v>
      </c>
    </row>
    <row r="86" spans="1:5" x14ac:dyDescent="0.25">
      <c r="A86" t="str">
        <f t="shared" si="0"/>
        <v>Thursday</v>
      </c>
      <c r="B86" s="1">
        <v>42250</v>
      </c>
      <c r="C86">
        <v>0</v>
      </c>
      <c r="D86">
        <v>0</v>
      </c>
      <c r="E86">
        <v>0</v>
      </c>
    </row>
    <row r="87" spans="1:5" x14ac:dyDescent="0.25">
      <c r="A87" t="str">
        <f t="shared" si="0"/>
        <v>Friday</v>
      </c>
      <c r="B87" s="1">
        <v>42251</v>
      </c>
      <c r="C87">
        <v>0</v>
      </c>
      <c r="D87">
        <v>0</v>
      </c>
      <c r="E87">
        <v>0</v>
      </c>
    </row>
    <row r="88" spans="1:5" x14ac:dyDescent="0.25">
      <c r="A88" t="str">
        <f t="shared" si="0"/>
        <v>Saturday</v>
      </c>
      <c r="B88" s="1">
        <v>42252</v>
      </c>
      <c r="C88">
        <v>0</v>
      </c>
      <c r="D88">
        <v>0</v>
      </c>
      <c r="E88">
        <v>0</v>
      </c>
    </row>
    <row r="89" spans="1:5" x14ac:dyDescent="0.25">
      <c r="A89" t="str">
        <f t="shared" si="0"/>
        <v>Sunday</v>
      </c>
      <c r="B89" s="1">
        <v>42253</v>
      </c>
      <c r="C89">
        <v>0</v>
      </c>
      <c r="D89">
        <v>0</v>
      </c>
      <c r="E89">
        <v>0</v>
      </c>
    </row>
    <row r="90" spans="1:5" x14ac:dyDescent="0.25">
      <c r="A90" t="str">
        <f t="shared" si="0"/>
        <v>Monday</v>
      </c>
      <c r="B90" s="1">
        <v>42254</v>
      </c>
      <c r="C90">
        <v>0</v>
      </c>
      <c r="D90">
        <v>0</v>
      </c>
      <c r="E90">
        <v>0</v>
      </c>
    </row>
    <row r="91" spans="1:5" x14ac:dyDescent="0.25">
      <c r="A91" t="str">
        <f t="shared" si="0"/>
        <v>Tuesday</v>
      </c>
      <c r="B91" s="1">
        <v>42255</v>
      </c>
      <c r="C91">
        <v>0</v>
      </c>
      <c r="D91">
        <v>0</v>
      </c>
      <c r="E91">
        <v>0</v>
      </c>
    </row>
    <row r="92" spans="1:5" x14ac:dyDescent="0.25">
      <c r="A92" t="str">
        <f t="shared" si="0"/>
        <v>Wednesday</v>
      </c>
      <c r="B92" s="1">
        <v>42256</v>
      </c>
      <c r="C92">
        <v>0</v>
      </c>
      <c r="D92">
        <v>0</v>
      </c>
      <c r="E92">
        <v>0</v>
      </c>
    </row>
    <row r="93" spans="1:5" x14ac:dyDescent="0.25">
      <c r="A93" t="str">
        <f t="shared" si="0"/>
        <v>Thursday</v>
      </c>
      <c r="B93" s="1">
        <v>42257</v>
      </c>
      <c r="C93">
        <v>0</v>
      </c>
      <c r="D93">
        <v>0</v>
      </c>
      <c r="E93">
        <v>0</v>
      </c>
    </row>
    <row r="94" spans="1:5" x14ac:dyDescent="0.25">
      <c r="A94" t="str">
        <f t="shared" si="0"/>
        <v>Friday</v>
      </c>
      <c r="B94" s="1">
        <v>42258</v>
      </c>
      <c r="C94">
        <v>0</v>
      </c>
      <c r="D94">
        <v>0</v>
      </c>
      <c r="E94">
        <v>0</v>
      </c>
    </row>
    <row r="95" spans="1:5" x14ac:dyDescent="0.25">
      <c r="A95" t="str">
        <f t="shared" si="0"/>
        <v>Saturday</v>
      </c>
      <c r="B95" s="1">
        <v>42259</v>
      </c>
      <c r="C95">
        <v>0</v>
      </c>
      <c r="D95">
        <v>0</v>
      </c>
      <c r="E95">
        <v>0</v>
      </c>
    </row>
    <row r="96" spans="1:5" x14ac:dyDescent="0.25">
      <c r="A96" t="str">
        <f t="shared" si="0"/>
        <v>Sunday</v>
      </c>
      <c r="B96" s="1">
        <v>42260</v>
      </c>
      <c r="C96">
        <v>0</v>
      </c>
      <c r="D96">
        <v>0</v>
      </c>
      <c r="E96">
        <v>0</v>
      </c>
    </row>
    <row r="97" spans="1:5" x14ac:dyDescent="0.25">
      <c r="A97" t="str">
        <f t="shared" si="0"/>
        <v>Monday</v>
      </c>
      <c r="B97" s="1">
        <v>42261</v>
      </c>
      <c r="C97">
        <v>0</v>
      </c>
      <c r="D97">
        <v>0</v>
      </c>
      <c r="E97">
        <v>0</v>
      </c>
    </row>
    <row r="98" spans="1:5" x14ac:dyDescent="0.25">
      <c r="A98" t="str">
        <f t="shared" si="0"/>
        <v>Tuesday</v>
      </c>
      <c r="B98" s="1">
        <v>42262</v>
      </c>
      <c r="C98">
        <v>0</v>
      </c>
      <c r="D98">
        <v>0</v>
      </c>
      <c r="E98">
        <v>0</v>
      </c>
    </row>
    <row r="99" spans="1:5" x14ac:dyDescent="0.25">
      <c r="A99" t="str">
        <f t="shared" si="0"/>
        <v>Wednesday</v>
      </c>
      <c r="B99" s="1">
        <v>42263</v>
      </c>
      <c r="C99">
        <v>0</v>
      </c>
      <c r="D99">
        <v>0</v>
      </c>
      <c r="E99">
        <v>0</v>
      </c>
    </row>
    <row r="100" spans="1:5" x14ac:dyDescent="0.25">
      <c r="A100" t="str">
        <f t="shared" si="0"/>
        <v>Thursday</v>
      </c>
      <c r="B100" s="1">
        <v>42264</v>
      </c>
      <c r="C100">
        <v>0</v>
      </c>
      <c r="D100">
        <v>0</v>
      </c>
      <c r="E100">
        <v>0</v>
      </c>
    </row>
    <row r="101" spans="1:5" x14ac:dyDescent="0.25">
      <c r="A101" t="str">
        <f t="shared" si="0"/>
        <v>Friday</v>
      </c>
      <c r="B101" s="1">
        <v>42265</v>
      </c>
      <c r="C101">
        <v>0</v>
      </c>
      <c r="D101">
        <v>0</v>
      </c>
      <c r="E101">
        <v>0</v>
      </c>
    </row>
    <row r="102" spans="1:5" x14ac:dyDescent="0.25">
      <c r="A102" t="str">
        <f t="shared" si="0"/>
        <v>Saturday</v>
      </c>
      <c r="B102" s="1">
        <v>42266</v>
      </c>
      <c r="C102">
        <v>0</v>
      </c>
      <c r="D102">
        <v>0</v>
      </c>
      <c r="E102">
        <v>0</v>
      </c>
    </row>
    <row r="103" spans="1:5" x14ac:dyDescent="0.25">
      <c r="A103" t="str">
        <f t="shared" si="0"/>
        <v>Sunday</v>
      </c>
      <c r="B103" s="1">
        <v>42267</v>
      </c>
      <c r="C103">
        <v>0</v>
      </c>
      <c r="D103">
        <v>0</v>
      </c>
      <c r="E103">
        <v>0</v>
      </c>
    </row>
    <row r="104" spans="1:5" x14ac:dyDescent="0.25">
      <c r="A104" t="str">
        <f t="shared" si="0"/>
        <v>Monday</v>
      </c>
      <c r="B104" s="1">
        <v>42268</v>
      </c>
      <c r="C104">
        <v>0</v>
      </c>
      <c r="D104">
        <v>0</v>
      </c>
      <c r="E104">
        <v>0</v>
      </c>
    </row>
    <row r="105" spans="1:5" x14ac:dyDescent="0.25">
      <c r="A105" t="str">
        <f t="shared" si="0"/>
        <v>Tuesday</v>
      </c>
      <c r="B105" s="1">
        <v>42269</v>
      </c>
      <c r="C105">
        <v>0</v>
      </c>
      <c r="D105">
        <v>0</v>
      </c>
      <c r="E105">
        <v>0</v>
      </c>
    </row>
    <row r="106" spans="1:5" x14ac:dyDescent="0.25">
      <c r="A106" t="str">
        <f t="shared" si="0"/>
        <v>Wednesday</v>
      </c>
      <c r="B106" s="1">
        <v>42270</v>
      </c>
      <c r="C106">
        <v>0</v>
      </c>
      <c r="D106">
        <v>0</v>
      </c>
      <c r="E106">
        <v>0</v>
      </c>
    </row>
    <row r="107" spans="1:5" x14ac:dyDescent="0.25">
      <c r="A107" t="str">
        <f t="shared" si="0"/>
        <v>Thursday</v>
      </c>
      <c r="B107" s="1">
        <v>42271</v>
      </c>
      <c r="C107">
        <v>0</v>
      </c>
      <c r="D107">
        <v>0</v>
      </c>
      <c r="E107">
        <v>0</v>
      </c>
    </row>
    <row r="108" spans="1:5" x14ac:dyDescent="0.25">
      <c r="A108" t="str">
        <f t="shared" si="0"/>
        <v>Friday</v>
      </c>
      <c r="B108" s="1">
        <v>42272</v>
      </c>
      <c r="C108">
        <v>0</v>
      </c>
      <c r="D108">
        <v>0</v>
      </c>
      <c r="E108">
        <v>0</v>
      </c>
    </row>
    <row r="109" spans="1:5" x14ac:dyDescent="0.25">
      <c r="A109" t="str">
        <f t="shared" si="0"/>
        <v>Saturday</v>
      </c>
      <c r="B109" s="1">
        <v>42273</v>
      </c>
      <c r="C109">
        <v>0</v>
      </c>
      <c r="D109">
        <v>0</v>
      </c>
      <c r="E109">
        <v>0</v>
      </c>
    </row>
    <row r="110" spans="1:5" x14ac:dyDescent="0.25">
      <c r="A110" t="str">
        <f t="shared" si="0"/>
        <v>Sunday</v>
      </c>
      <c r="B110" s="1">
        <v>42274</v>
      </c>
      <c r="C110">
        <v>0</v>
      </c>
      <c r="D110">
        <v>0</v>
      </c>
      <c r="E110">
        <v>0</v>
      </c>
    </row>
    <row r="111" spans="1:5" x14ac:dyDescent="0.25">
      <c r="A111" t="str">
        <f t="shared" si="0"/>
        <v>Monday</v>
      </c>
      <c r="B111" s="1">
        <v>42275</v>
      </c>
      <c r="C111">
        <v>0</v>
      </c>
      <c r="D111">
        <v>0</v>
      </c>
      <c r="E111">
        <v>0</v>
      </c>
    </row>
    <row r="112" spans="1:5" x14ac:dyDescent="0.25">
      <c r="A112" t="str">
        <f t="shared" si="0"/>
        <v>Tuesday</v>
      </c>
      <c r="B112" s="1">
        <v>42276</v>
      </c>
      <c r="C112">
        <v>0</v>
      </c>
      <c r="D112">
        <v>0</v>
      </c>
      <c r="E112">
        <v>0</v>
      </c>
    </row>
    <row r="113" spans="1:5" x14ac:dyDescent="0.25">
      <c r="A113" t="str">
        <f t="shared" si="0"/>
        <v>Wednesday</v>
      </c>
      <c r="B113" s="1">
        <v>42277</v>
      </c>
      <c r="C113">
        <v>0</v>
      </c>
      <c r="D113">
        <v>0</v>
      </c>
      <c r="E113">
        <v>0</v>
      </c>
    </row>
    <row r="114" spans="1:5" x14ac:dyDescent="0.25">
      <c r="A114" t="str">
        <f t="shared" si="0"/>
        <v>Thursday</v>
      </c>
      <c r="B114" s="1">
        <v>42278</v>
      </c>
      <c r="C114">
        <v>0</v>
      </c>
      <c r="D114">
        <v>0</v>
      </c>
      <c r="E114">
        <v>0</v>
      </c>
    </row>
    <row r="115" spans="1:5" x14ac:dyDescent="0.25">
      <c r="A115" t="str">
        <f t="shared" si="0"/>
        <v>Friday</v>
      </c>
      <c r="B115" s="1">
        <v>42279</v>
      </c>
      <c r="C115">
        <v>0</v>
      </c>
      <c r="D115">
        <v>0</v>
      </c>
      <c r="E115">
        <v>0</v>
      </c>
    </row>
    <row r="116" spans="1:5" x14ac:dyDescent="0.25">
      <c r="A116" t="str">
        <f t="shared" si="0"/>
        <v>Saturday</v>
      </c>
      <c r="B116" s="1">
        <v>42280</v>
      </c>
      <c r="C116">
        <v>0</v>
      </c>
      <c r="D116">
        <v>0</v>
      </c>
      <c r="E116">
        <v>0</v>
      </c>
    </row>
    <row r="117" spans="1:5" x14ac:dyDescent="0.25">
      <c r="A117" t="str">
        <f t="shared" si="0"/>
        <v>Sunday</v>
      </c>
      <c r="B117" s="1">
        <v>42281</v>
      </c>
      <c r="C117">
        <v>0</v>
      </c>
      <c r="D117">
        <v>0</v>
      </c>
      <c r="E117">
        <v>0</v>
      </c>
    </row>
    <row r="118" spans="1:5" x14ac:dyDescent="0.25">
      <c r="A118" t="str">
        <f t="shared" si="0"/>
        <v>Monday</v>
      </c>
      <c r="B118" s="1">
        <v>42282</v>
      </c>
      <c r="C118">
        <v>0</v>
      </c>
      <c r="D118">
        <v>0</v>
      </c>
      <c r="E118">
        <v>0</v>
      </c>
    </row>
    <row r="119" spans="1:5" x14ac:dyDescent="0.25">
      <c r="A119" t="str">
        <f t="shared" si="0"/>
        <v>Tuesday</v>
      </c>
      <c r="B119" s="1">
        <v>42283</v>
      </c>
      <c r="C119">
        <v>0</v>
      </c>
      <c r="D119">
        <v>0</v>
      </c>
      <c r="E119">
        <v>0</v>
      </c>
    </row>
    <row r="120" spans="1:5" x14ac:dyDescent="0.25">
      <c r="A120" t="str">
        <f t="shared" si="0"/>
        <v>Wednesday</v>
      </c>
      <c r="B120" s="1">
        <v>42284</v>
      </c>
      <c r="C120">
        <v>0</v>
      </c>
      <c r="D120">
        <v>0</v>
      </c>
      <c r="E120">
        <v>0</v>
      </c>
    </row>
    <row r="121" spans="1:5" x14ac:dyDescent="0.25">
      <c r="A121" t="str">
        <f t="shared" si="0"/>
        <v>Thursday</v>
      </c>
      <c r="B121" s="1">
        <v>42285</v>
      </c>
      <c r="C121">
        <v>0</v>
      </c>
      <c r="D121">
        <v>0</v>
      </c>
      <c r="E121">
        <v>0</v>
      </c>
    </row>
    <row r="122" spans="1:5" x14ac:dyDescent="0.25">
      <c r="A122" t="str">
        <f t="shared" si="0"/>
        <v>Friday</v>
      </c>
      <c r="B122" s="1">
        <v>42286</v>
      </c>
      <c r="C122">
        <v>0</v>
      </c>
      <c r="D122">
        <v>0</v>
      </c>
      <c r="E122">
        <v>0</v>
      </c>
    </row>
    <row r="123" spans="1:5" x14ac:dyDescent="0.25">
      <c r="A123" t="str">
        <f t="shared" si="0"/>
        <v>Saturday</v>
      </c>
      <c r="B123" s="1">
        <v>42287</v>
      </c>
      <c r="C123">
        <v>0</v>
      </c>
      <c r="D123">
        <v>0</v>
      </c>
      <c r="E123">
        <v>0</v>
      </c>
    </row>
    <row r="124" spans="1:5" x14ac:dyDescent="0.25">
      <c r="A124" t="str">
        <f t="shared" si="0"/>
        <v>Sunday</v>
      </c>
      <c r="B124" s="1">
        <v>42288</v>
      </c>
      <c r="C124">
        <v>0</v>
      </c>
      <c r="D124">
        <v>0</v>
      </c>
      <c r="E124">
        <v>0</v>
      </c>
    </row>
    <row r="125" spans="1:5" x14ac:dyDescent="0.25">
      <c r="A125" t="str">
        <f t="shared" si="0"/>
        <v>Monday</v>
      </c>
      <c r="B125" s="1">
        <v>42289</v>
      </c>
      <c r="C125">
        <v>0</v>
      </c>
      <c r="D125">
        <v>0</v>
      </c>
      <c r="E125">
        <v>0</v>
      </c>
    </row>
    <row r="126" spans="1:5" x14ac:dyDescent="0.25">
      <c r="A126" t="str">
        <f t="shared" si="0"/>
        <v>Tuesday</v>
      </c>
      <c r="B126" s="1">
        <v>42290</v>
      </c>
      <c r="C126">
        <v>0</v>
      </c>
      <c r="D126">
        <v>0</v>
      </c>
      <c r="E126">
        <v>0</v>
      </c>
    </row>
    <row r="127" spans="1:5" x14ac:dyDescent="0.25">
      <c r="A127" t="str">
        <f t="shared" si="0"/>
        <v>Wednesday</v>
      </c>
      <c r="B127" s="1">
        <v>42291</v>
      </c>
      <c r="C127">
        <v>0</v>
      </c>
      <c r="D127">
        <v>0</v>
      </c>
      <c r="E127">
        <v>0</v>
      </c>
    </row>
    <row r="128" spans="1:5" x14ac:dyDescent="0.25">
      <c r="A128" t="str">
        <f t="shared" si="0"/>
        <v>Thursday</v>
      </c>
      <c r="B128" s="1">
        <v>42292</v>
      </c>
      <c r="C128">
        <v>0</v>
      </c>
      <c r="D128">
        <v>0</v>
      </c>
      <c r="E128">
        <v>0</v>
      </c>
    </row>
    <row r="129" spans="1:5" x14ac:dyDescent="0.25">
      <c r="A129" t="str">
        <f t="shared" si="0"/>
        <v>Friday</v>
      </c>
      <c r="B129" s="1">
        <v>42293</v>
      </c>
      <c r="C129">
        <v>0</v>
      </c>
      <c r="D129">
        <v>0</v>
      </c>
      <c r="E129">
        <v>0</v>
      </c>
    </row>
    <row r="130" spans="1:5" x14ac:dyDescent="0.25">
      <c r="A130" t="str">
        <f t="shared" si="0"/>
        <v>Saturday</v>
      </c>
      <c r="B130" s="1">
        <v>42294</v>
      </c>
      <c r="C130">
        <v>0</v>
      </c>
      <c r="D130">
        <v>0</v>
      </c>
      <c r="E130">
        <v>0</v>
      </c>
    </row>
    <row r="131" spans="1:5" x14ac:dyDescent="0.25">
      <c r="A131" t="str">
        <f t="shared" si="0"/>
        <v>Sunday</v>
      </c>
      <c r="B131" s="1">
        <v>42295</v>
      </c>
      <c r="C131">
        <v>0</v>
      </c>
      <c r="D131">
        <v>0</v>
      </c>
      <c r="E131">
        <v>0</v>
      </c>
    </row>
    <row r="132" spans="1:5" x14ac:dyDescent="0.25">
      <c r="A132" t="str">
        <f t="shared" si="0"/>
        <v>Monday</v>
      </c>
      <c r="B132" s="1">
        <v>42296</v>
      </c>
      <c r="C132">
        <v>0</v>
      </c>
      <c r="D132">
        <v>0</v>
      </c>
      <c r="E132">
        <v>0</v>
      </c>
    </row>
    <row r="133" spans="1:5" x14ac:dyDescent="0.25">
      <c r="A133" t="str">
        <f t="shared" si="0"/>
        <v>Tuesday</v>
      </c>
      <c r="B133" s="1">
        <v>42297</v>
      </c>
      <c r="C133">
        <v>0</v>
      </c>
      <c r="D133">
        <v>0</v>
      </c>
      <c r="E133">
        <v>0</v>
      </c>
    </row>
    <row r="134" spans="1:5" x14ac:dyDescent="0.25">
      <c r="A134" t="str">
        <f t="shared" si="0"/>
        <v>Wednesday</v>
      </c>
      <c r="B134" s="1">
        <v>42298</v>
      </c>
      <c r="C134">
        <v>0</v>
      </c>
      <c r="D134">
        <v>0</v>
      </c>
      <c r="E134">
        <v>0</v>
      </c>
    </row>
    <row r="135" spans="1:5" x14ac:dyDescent="0.25">
      <c r="A135" t="str">
        <f t="shared" si="0"/>
        <v>Thursday</v>
      </c>
      <c r="B135" s="1">
        <v>42299</v>
      </c>
      <c r="C135">
        <v>0</v>
      </c>
      <c r="D135">
        <v>0</v>
      </c>
      <c r="E135">
        <v>0</v>
      </c>
    </row>
    <row r="136" spans="1:5" x14ac:dyDescent="0.25">
      <c r="A136" t="str">
        <f t="shared" si="0"/>
        <v>Friday</v>
      </c>
      <c r="B136" s="1">
        <v>42300</v>
      </c>
      <c r="C136">
        <v>0</v>
      </c>
      <c r="D136">
        <v>0</v>
      </c>
      <c r="E136">
        <v>0</v>
      </c>
    </row>
    <row r="137" spans="1:5" x14ac:dyDescent="0.25">
      <c r="A137" t="str">
        <f t="shared" si="0"/>
        <v>Saturday</v>
      </c>
      <c r="B137" s="1">
        <v>42301</v>
      </c>
      <c r="C137">
        <v>0</v>
      </c>
      <c r="D137">
        <v>0</v>
      </c>
      <c r="E137">
        <v>0</v>
      </c>
    </row>
    <row r="138" spans="1:5" x14ac:dyDescent="0.25">
      <c r="A138" t="str">
        <f t="shared" si="0"/>
        <v>Sunday</v>
      </c>
      <c r="B138" s="1">
        <v>42302</v>
      </c>
      <c r="C138">
        <v>0</v>
      </c>
      <c r="D138">
        <v>0</v>
      </c>
      <c r="E138">
        <v>0</v>
      </c>
    </row>
    <row r="139" spans="1:5" x14ac:dyDescent="0.25">
      <c r="A139" t="str">
        <f t="shared" si="0"/>
        <v>Monday</v>
      </c>
      <c r="B139" s="1">
        <v>42303</v>
      </c>
      <c r="C139">
        <v>0</v>
      </c>
      <c r="D139">
        <v>0</v>
      </c>
      <c r="E139">
        <v>0</v>
      </c>
    </row>
    <row r="140" spans="1:5" x14ac:dyDescent="0.25">
      <c r="A140" t="str">
        <f t="shared" si="0"/>
        <v>Tuesday</v>
      </c>
      <c r="B140" s="1">
        <v>42304</v>
      </c>
      <c r="C140">
        <v>0</v>
      </c>
      <c r="D140">
        <v>0</v>
      </c>
      <c r="E140">
        <v>0</v>
      </c>
    </row>
    <row r="141" spans="1:5" x14ac:dyDescent="0.25">
      <c r="A141" t="str">
        <f t="shared" si="0"/>
        <v>Wednesday</v>
      </c>
      <c r="B141" s="1">
        <v>42305</v>
      </c>
      <c r="C141">
        <v>0</v>
      </c>
      <c r="D141">
        <v>0</v>
      </c>
      <c r="E141">
        <v>0</v>
      </c>
    </row>
    <row r="142" spans="1:5" x14ac:dyDescent="0.25">
      <c r="A142" t="str">
        <f t="shared" si="0"/>
        <v>Thursday</v>
      </c>
      <c r="B142" s="1">
        <v>42306</v>
      </c>
      <c r="C142">
        <v>0</v>
      </c>
      <c r="D142">
        <v>0</v>
      </c>
      <c r="E142">
        <v>0</v>
      </c>
    </row>
    <row r="143" spans="1:5" x14ac:dyDescent="0.25">
      <c r="A143" t="str">
        <f t="shared" si="0"/>
        <v>Friday</v>
      </c>
      <c r="B143" s="1">
        <v>42307</v>
      </c>
      <c r="C143">
        <v>0</v>
      </c>
      <c r="D143">
        <v>0</v>
      </c>
      <c r="E143">
        <v>0</v>
      </c>
    </row>
    <row r="144" spans="1:5" x14ac:dyDescent="0.25">
      <c r="A144" t="str">
        <f t="shared" si="0"/>
        <v>Saturday</v>
      </c>
      <c r="B144" s="1">
        <v>42308</v>
      </c>
      <c r="C144">
        <v>0</v>
      </c>
      <c r="D144">
        <v>0</v>
      </c>
      <c r="E144">
        <v>0</v>
      </c>
    </row>
    <row r="145" spans="1:5" x14ac:dyDescent="0.25">
      <c r="A145" t="str">
        <f t="shared" si="0"/>
        <v>Sunday</v>
      </c>
      <c r="B145" s="1">
        <v>42309</v>
      </c>
      <c r="C145">
        <v>0</v>
      </c>
      <c r="D145">
        <v>0</v>
      </c>
      <c r="E145">
        <v>0</v>
      </c>
    </row>
    <row r="146" spans="1:5" x14ac:dyDescent="0.25">
      <c r="A146" t="str">
        <f t="shared" si="0"/>
        <v>Monday</v>
      </c>
      <c r="B146" s="1">
        <v>42310</v>
      </c>
      <c r="C146">
        <v>0</v>
      </c>
      <c r="D146">
        <v>0</v>
      </c>
      <c r="E146">
        <v>0</v>
      </c>
    </row>
    <row r="147" spans="1:5" x14ac:dyDescent="0.25">
      <c r="A147" t="str">
        <f t="shared" si="0"/>
        <v>Tuesday</v>
      </c>
      <c r="B147" s="1">
        <v>42311</v>
      </c>
      <c r="C147">
        <v>0</v>
      </c>
      <c r="D147">
        <v>0</v>
      </c>
      <c r="E147">
        <v>0</v>
      </c>
    </row>
    <row r="148" spans="1:5" x14ac:dyDescent="0.25">
      <c r="A148" t="str">
        <f t="shared" si="0"/>
        <v>Wednesday</v>
      </c>
      <c r="B148" s="1">
        <v>42312</v>
      </c>
      <c r="C148">
        <v>0</v>
      </c>
      <c r="D148">
        <v>0</v>
      </c>
      <c r="E148">
        <v>0</v>
      </c>
    </row>
    <row r="149" spans="1:5" x14ac:dyDescent="0.25">
      <c r="A149" t="str">
        <f t="shared" si="0"/>
        <v>Thursday</v>
      </c>
      <c r="B149" s="1">
        <v>42313</v>
      </c>
      <c r="C149">
        <v>0</v>
      </c>
      <c r="D149">
        <v>0</v>
      </c>
      <c r="E149">
        <v>0</v>
      </c>
    </row>
    <row r="150" spans="1:5" x14ac:dyDescent="0.25">
      <c r="A150" t="str">
        <f t="shared" si="0"/>
        <v>Friday</v>
      </c>
      <c r="B150" s="1">
        <v>42314</v>
      </c>
      <c r="C150">
        <v>0</v>
      </c>
      <c r="D150">
        <v>0</v>
      </c>
      <c r="E150">
        <v>0</v>
      </c>
    </row>
    <row r="151" spans="1:5" x14ac:dyDescent="0.25">
      <c r="A151" t="str">
        <f t="shared" si="0"/>
        <v>Saturday</v>
      </c>
      <c r="B151" s="1">
        <f>DATE(2015,11,7)</f>
        <v>42315</v>
      </c>
      <c r="C151">
        <v>6</v>
      </c>
      <c r="D151">
        <v>0</v>
      </c>
      <c r="E151">
        <v>0</v>
      </c>
    </row>
    <row r="152" spans="1:5" x14ac:dyDescent="0.25">
      <c r="A152" t="str">
        <f t="shared" si="0"/>
        <v>Sunday</v>
      </c>
      <c r="B152" s="1">
        <v>42316</v>
      </c>
      <c r="C152">
        <v>0</v>
      </c>
      <c r="D152">
        <v>0</v>
      </c>
      <c r="E152">
        <v>0</v>
      </c>
    </row>
    <row r="153" spans="1:5" x14ac:dyDescent="0.25">
      <c r="A153" t="str">
        <f t="shared" si="0"/>
        <v>Monday</v>
      </c>
      <c r="B153" s="1">
        <v>42317</v>
      </c>
      <c r="C153">
        <v>0</v>
      </c>
      <c r="D153">
        <v>0</v>
      </c>
      <c r="E153">
        <v>0</v>
      </c>
    </row>
    <row r="154" spans="1:5" x14ac:dyDescent="0.25">
      <c r="A154" t="str">
        <f t="shared" si="0"/>
        <v>Tuesday</v>
      </c>
      <c r="B154" s="1">
        <v>42318</v>
      </c>
      <c r="C154">
        <v>0</v>
      </c>
      <c r="D154">
        <v>0</v>
      </c>
      <c r="E154">
        <v>0</v>
      </c>
    </row>
    <row r="155" spans="1:5" x14ac:dyDescent="0.25">
      <c r="A155" t="str">
        <f t="shared" si="0"/>
        <v>Wednesday</v>
      </c>
      <c r="B155" s="1">
        <v>42319</v>
      </c>
      <c r="C155">
        <v>0</v>
      </c>
      <c r="D155">
        <v>0</v>
      </c>
      <c r="E155">
        <v>0</v>
      </c>
    </row>
    <row r="156" spans="1:5" x14ac:dyDescent="0.25">
      <c r="A156" t="str">
        <f t="shared" si="0"/>
        <v>Thursday</v>
      </c>
      <c r="B156" s="1">
        <v>42320</v>
      </c>
      <c r="C156">
        <v>0</v>
      </c>
      <c r="D156">
        <v>0</v>
      </c>
      <c r="E156">
        <v>0</v>
      </c>
    </row>
    <row r="157" spans="1:5" x14ac:dyDescent="0.25">
      <c r="A157" t="str">
        <f t="shared" si="0"/>
        <v>Friday</v>
      </c>
      <c r="B157" s="1">
        <v>42321</v>
      </c>
      <c r="C157">
        <v>0</v>
      </c>
      <c r="D157">
        <v>0</v>
      </c>
      <c r="E157">
        <v>0</v>
      </c>
    </row>
    <row r="158" spans="1:5" x14ac:dyDescent="0.25">
      <c r="A158" t="str">
        <f t="shared" si="0"/>
        <v>Saturday</v>
      </c>
      <c r="B158" s="1">
        <v>42322</v>
      </c>
      <c r="C158">
        <v>0</v>
      </c>
      <c r="D158">
        <v>0</v>
      </c>
      <c r="E158">
        <v>0</v>
      </c>
    </row>
    <row r="159" spans="1:5" x14ac:dyDescent="0.25">
      <c r="A159" t="str">
        <f t="shared" si="0"/>
        <v>Sunday</v>
      </c>
      <c r="B159" s="1">
        <v>42323</v>
      </c>
      <c r="C159">
        <v>0</v>
      </c>
      <c r="D159">
        <v>0</v>
      </c>
      <c r="E159">
        <v>0</v>
      </c>
    </row>
    <row r="160" spans="1:5" x14ac:dyDescent="0.25">
      <c r="A160" t="str">
        <f t="shared" si="0"/>
        <v>Monday</v>
      </c>
      <c r="B160" s="1">
        <v>42324</v>
      </c>
      <c r="C160">
        <v>0</v>
      </c>
      <c r="D160">
        <v>0</v>
      </c>
      <c r="E160">
        <v>0</v>
      </c>
    </row>
    <row r="161" spans="1:5" x14ac:dyDescent="0.25">
      <c r="A161" t="str">
        <f t="shared" si="0"/>
        <v>Tuesday</v>
      </c>
      <c r="B161" s="1">
        <v>42325</v>
      </c>
      <c r="C161">
        <v>0</v>
      </c>
      <c r="D161">
        <v>0</v>
      </c>
      <c r="E161">
        <v>0</v>
      </c>
    </row>
    <row r="162" spans="1:5" x14ac:dyDescent="0.25">
      <c r="A162" t="str">
        <f t="shared" si="0"/>
        <v>Wednesday</v>
      </c>
      <c r="B162" s="1">
        <v>42326</v>
      </c>
      <c r="C162">
        <v>0</v>
      </c>
      <c r="D162">
        <v>0</v>
      </c>
      <c r="E162">
        <v>0</v>
      </c>
    </row>
    <row r="163" spans="1:5" x14ac:dyDescent="0.25">
      <c r="A163" t="str">
        <f t="shared" si="0"/>
        <v>Thursday</v>
      </c>
      <c r="B163" s="1">
        <v>42327</v>
      </c>
      <c r="C163">
        <v>0</v>
      </c>
      <c r="D163">
        <v>0</v>
      </c>
      <c r="E163">
        <v>0</v>
      </c>
    </row>
    <row r="164" spans="1:5" x14ac:dyDescent="0.25">
      <c r="A164" t="str">
        <f t="shared" si="0"/>
        <v>Friday</v>
      </c>
      <c r="B164" s="1">
        <v>42328</v>
      </c>
      <c r="C164">
        <v>0</v>
      </c>
      <c r="D164">
        <v>0</v>
      </c>
      <c r="E164">
        <v>0</v>
      </c>
    </row>
    <row r="165" spans="1:5" x14ac:dyDescent="0.25">
      <c r="A165" t="str">
        <f t="shared" si="0"/>
        <v>Saturday</v>
      </c>
      <c r="B165" s="1">
        <v>42329</v>
      </c>
      <c r="C165">
        <v>0</v>
      </c>
      <c r="D165">
        <v>0</v>
      </c>
      <c r="E165">
        <v>0</v>
      </c>
    </row>
    <row r="166" spans="1:5" x14ac:dyDescent="0.25">
      <c r="A166" t="str">
        <f t="shared" si="0"/>
        <v>Sunday</v>
      </c>
      <c r="B166" s="1">
        <v>42330</v>
      </c>
      <c r="C166">
        <v>0</v>
      </c>
      <c r="D166">
        <v>0</v>
      </c>
      <c r="E166">
        <v>0</v>
      </c>
    </row>
    <row r="167" spans="1:5" x14ac:dyDescent="0.25">
      <c r="A167" t="str">
        <f t="shared" si="0"/>
        <v>Monday</v>
      </c>
      <c r="B167" s="1">
        <v>42331</v>
      </c>
      <c r="C167">
        <v>0</v>
      </c>
      <c r="D167">
        <v>0</v>
      </c>
      <c r="E167">
        <v>0</v>
      </c>
    </row>
    <row r="168" spans="1:5" x14ac:dyDescent="0.25">
      <c r="A168" t="str">
        <f t="shared" si="0"/>
        <v>Tuesday</v>
      </c>
      <c r="B168" s="1">
        <v>42332</v>
      </c>
      <c r="C168">
        <v>0</v>
      </c>
      <c r="D168">
        <v>0</v>
      </c>
      <c r="E168">
        <v>0</v>
      </c>
    </row>
    <row r="169" spans="1:5" x14ac:dyDescent="0.25">
      <c r="A169" t="str">
        <f t="shared" si="0"/>
        <v>Wednesday</v>
      </c>
      <c r="B169" s="1">
        <v>42333</v>
      </c>
      <c r="C169">
        <v>0</v>
      </c>
      <c r="D169">
        <v>0</v>
      </c>
      <c r="E169">
        <v>0</v>
      </c>
    </row>
    <row r="170" spans="1:5" x14ac:dyDescent="0.25">
      <c r="A170" t="str">
        <f t="shared" si="0"/>
        <v>Thursday</v>
      </c>
      <c r="B170" s="1">
        <v>42334</v>
      </c>
      <c r="C170">
        <v>0</v>
      </c>
      <c r="D170">
        <v>0</v>
      </c>
      <c r="E170">
        <v>0</v>
      </c>
    </row>
    <row r="171" spans="1:5" x14ac:dyDescent="0.25">
      <c r="A171" t="str">
        <f t="shared" si="0"/>
        <v>Friday</v>
      </c>
      <c r="B171" s="1">
        <v>42335</v>
      </c>
      <c r="C171">
        <v>0</v>
      </c>
      <c r="D171">
        <v>0</v>
      </c>
      <c r="E171">
        <v>0</v>
      </c>
    </row>
    <row r="172" spans="1:5" x14ac:dyDescent="0.25">
      <c r="A172" t="str">
        <f t="shared" si="0"/>
        <v>Saturday</v>
      </c>
      <c r="B172" s="1">
        <v>42336</v>
      </c>
      <c r="C172">
        <v>0</v>
      </c>
      <c r="D172">
        <v>0</v>
      </c>
      <c r="E172">
        <v>0</v>
      </c>
    </row>
    <row r="173" spans="1:5" x14ac:dyDescent="0.25">
      <c r="A173" t="str">
        <f t="shared" si="0"/>
        <v>Sunday</v>
      </c>
      <c r="B173" s="1">
        <v>42337</v>
      </c>
      <c r="C173">
        <v>0</v>
      </c>
      <c r="D173">
        <v>0</v>
      </c>
      <c r="E173">
        <v>0</v>
      </c>
    </row>
    <row r="174" spans="1:5" x14ac:dyDescent="0.25">
      <c r="A174" t="str">
        <f t="shared" si="0"/>
        <v>Monday</v>
      </c>
      <c r="B174" s="1">
        <v>42338</v>
      </c>
      <c r="C174">
        <v>0</v>
      </c>
      <c r="D174">
        <v>0</v>
      </c>
      <c r="E174">
        <v>0</v>
      </c>
    </row>
    <row r="175" spans="1:5" x14ac:dyDescent="0.25">
      <c r="A175" t="str">
        <f t="shared" si="0"/>
        <v>Tuesday</v>
      </c>
      <c r="B175" s="1">
        <v>42339</v>
      </c>
      <c r="C175">
        <v>0</v>
      </c>
      <c r="D175">
        <v>0</v>
      </c>
      <c r="E175">
        <v>0</v>
      </c>
    </row>
    <row r="176" spans="1:5" x14ac:dyDescent="0.25">
      <c r="A176" t="str">
        <f t="shared" si="0"/>
        <v>Wednesday</v>
      </c>
      <c r="B176" s="1">
        <v>42340</v>
      </c>
      <c r="C176">
        <v>0</v>
      </c>
      <c r="D176">
        <v>0</v>
      </c>
      <c r="E176">
        <v>0</v>
      </c>
    </row>
    <row r="177" spans="1:5" x14ac:dyDescent="0.25">
      <c r="A177" t="str">
        <f t="shared" si="0"/>
        <v>Thursday</v>
      </c>
      <c r="B177" s="1">
        <v>42341</v>
      </c>
      <c r="C177">
        <v>0</v>
      </c>
      <c r="D177">
        <v>0</v>
      </c>
      <c r="E177">
        <v>0</v>
      </c>
    </row>
    <row r="178" spans="1:5" x14ac:dyDescent="0.25">
      <c r="A178" t="str">
        <f t="shared" si="0"/>
        <v>Friday</v>
      </c>
      <c r="B178" s="1">
        <v>42342</v>
      </c>
      <c r="C178">
        <v>0</v>
      </c>
      <c r="D178">
        <v>0</v>
      </c>
      <c r="E178">
        <v>0</v>
      </c>
    </row>
    <row r="179" spans="1:5" x14ac:dyDescent="0.25">
      <c r="A179" t="str">
        <f t="shared" si="0"/>
        <v>Saturday</v>
      </c>
      <c r="B179" s="1">
        <v>42343</v>
      </c>
      <c r="C179">
        <v>0</v>
      </c>
      <c r="D179">
        <v>0</v>
      </c>
      <c r="E179">
        <v>0</v>
      </c>
    </row>
    <row r="180" spans="1:5" x14ac:dyDescent="0.25">
      <c r="A180" t="str">
        <f t="shared" si="0"/>
        <v>Sunday</v>
      </c>
      <c r="B180" s="1">
        <v>42344</v>
      </c>
      <c r="C180">
        <v>0</v>
      </c>
      <c r="D180">
        <v>0</v>
      </c>
      <c r="E180">
        <v>0</v>
      </c>
    </row>
    <row r="181" spans="1:5" x14ac:dyDescent="0.25">
      <c r="A181" t="str">
        <f t="shared" si="0"/>
        <v>Monday</v>
      </c>
      <c r="B181" s="1">
        <v>42345</v>
      </c>
      <c r="C181">
        <v>0</v>
      </c>
      <c r="D181">
        <v>0</v>
      </c>
      <c r="E181">
        <v>0</v>
      </c>
    </row>
    <row r="182" spans="1:5" x14ac:dyDescent="0.25">
      <c r="A182" t="str">
        <f t="shared" si="0"/>
        <v>Tuesday</v>
      </c>
      <c r="B182" s="1">
        <v>42346</v>
      </c>
      <c r="C182">
        <v>0</v>
      </c>
      <c r="D182">
        <v>0</v>
      </c>
      <c r="E182">
        <v>0</v>
      </c>
    </row>
    <row r="183" spans="1:5" x14ac:dyDescent="0.25">
      <c r="A183" t="str">
        <f t="shared" si="0"/>
        <v>Wednesday</v>
      </c>
      <c r="B183" s="1">
        <v>42347</v>
      </c>
      <c r="C183">
        <v>0</v>
      </c>
      <c r="D183">
        <v>0</v>
      </c>
      <c r="E183">
        <v>0</v>
      </c>
    </row>
    <row r="184" spans="1:5" x14ac:dyDescent="0.25">
      <c r="A184" t="str">
        <f t="shared" si="0"/>
        <v>Thursday</v>
      </c>
      <c r="B184" s="1">
        <v>42348</v>
      </c>
      <c r="C184">
        <v>0</v>
      </c>
      <c r="D184">
        <v>0</v>
      </c>
      <c r="E184">
        <v>0</v>
      </c>
    </row>
    <row r="185" spans="1:5" x14ac:dyDescent="0.25">
      <c r="A185" t="str">
        <f t="shared" si="0"/>
        <v>Friday</v>
      </c>
      <c r="B185" s="1">
        <v>42349</v>
      </c>
      <c r="C185">
        <v>0</v>
      </c>
      <c r="D185">
        <v>0</v>
      </c>
      <c r="E185">
        <v>0</v>
      </c>
    </row>
    <row r="186" spans="1:5" x14ac:dyDescent="0.25">
      <c r="A186" t="str">
        <f t="shared" si="0"/>
        <v>Saturday</v>
      </c>
      <c r="B186" s="1">
        <v>42350</v>
      </c>
      <c r="C186">
        <v>0</v>
      </c>
      <c r="D186">
        <v>0</v>
      </c>
      <c r="E186">
        <v>0</v>
      </c>
    </row>
    <row r="187" spans="1:5" x14ac:dyDescent="0.25">
      <c r="A187" t="str">
        <f t="shared" si="0"/>
        <v>Sunday</v>
      </c>
      <c r="B187" s="1">
        <v>42351</v>
      </c>
      <c r="C187">
        <v>0</v>
      </c>
      <c r="D187">
        <v>0</v>
      </c>
      <c r="E187">
        <v>0</v>
      </c>
    </row>
    <row r="188" spans="1:5" x14ac:dyDescent="0.25">
      <c r="A188" t="str">
        <f t="shared" si="0"/>
        <v>Monday</v>
      </c>
      <c r="B188" s="1">
        <v>42352</v>
      </c>
      <c r="C188">
        <v>0</v>
      </c>
      <c r="D188">
        <v>0</v>
      </c>
      <c r="E188">
        <v>0</v>
      </c>
    </row>
    <row r="189" spans="1:5" x14ac:dyDescent="0.25">
      <c r="A189" t="str">
        <f t="shared" si="0"/>
        <v>Tuesday</v>
      </c>
      <c r="B189" s="1">
        <v>42353</v>
      </c>
      <c r="C189">
        <v>0</v>
      </c>
      <c r="D189">
        <v>0</v>
      </c>
      <c r="E189">
        <v>0</v>
      </c>
    </row>
    <row r="190" spans="1:5" x14ac:dyDescent="0.25">
      <c r="A190" t="str">
        <f t="shared" si="0"/>
        <v>Wednesday</v>
      </c>
      <c r="B190" s="1">
        <v>42354</v>
      </c>
      <c r="C190">
        <v>0</v>
      </c>
      <c r="D190">
        <v>0</v>
      </c>
      <c r="E190">
        <v>0</v>
      </c>
    </row>
    <row r="191" spans="1:5" x14ac:dyDescent="0.25">
      <c r="A191" t="str">
        <f t="shared" si="0"/>
        <v>Thursday</v>
      </c>
      <c r="B191" s="1">
        <v>42355</v>
      </c>
      <c r="C191">
        <v>0</v>
      </c>
      <c r="D191">
        <v>0</v>
      </c>
      <c r="E191">
        <v>0</v>
      </c>
    </row>
    <row r="192" spans="1:5" x14ac:dyDescent="0.25">
      <c r="A192" t="str">
        <f t="shared" si="0"/>
        <v>Friday</v>
      </c>
      <c r="B192" s="1">
        <v>42356</v>
      </c>
      <c r="C192">
        <v>0</v>
      </c>
      <c r="D192">
        <v>0</v>
      </c>
      <c r="E192">
        <v>0</v>
      </c>
    </row>
    <row r="193" spans="1:5" x14ac:dyDescent="0.25">
      <c r="A193" t="str">
        <f t="shared" si="0"/>
        <v>Saturday</v>
      </c>
      <c r="B193" s="1">
        <v>42357</v>
      </c>
      <c r="C193">
        <v>0</v>
      </c>
      <c r="D193">
        <v>0</v>
      </c>
      <c r="E193">
        <v>0</v>
      </c>
    </row>
    <row r="194" spans="1:5" x14ac:dyDescent="0.25">
      <c r="A194" t="str">
        <f t="shared" ref="A194:A257" si="1">TEXT(B194,"dddd")</f>
        <v>Sunday</v>
      </c>
      <c r="B194" s="1">
        <v>42358</v>
      </c>
      <c r="C194">
        <v>0</v>
      </c>
      <c r="D194">
        <v>0</v>
      </c>
      <c r="E194">
        <v>0</v>
      </c>
    </row>
    <row r="195" spans="1:5" x14ac:dyDescent="0.25">
      <c r="A195" t="str">
        <f t="shared" si="1"/>
        <v>Monday</v>
      </c>
      <c r="B195" s="1">
        <v>42359</v>
      </c>
      <c r="C195">
        <v>0</v>
      </c>
      <c r="D195">
        <v>0</v>
      </c>
      <c r="E195">
        <v>0</v>
      </c>
    </row>
    <row r="196" spans="1:5" x14ac:dyDescent="0.25">
      <c r="A196" t="str">
        <f t="shared" si="1"/>
        <v>Tuesday</v>
      </c>
      <c r="B196" s="1">
        <v>42360</v>
      </c>
      <c r="C196">
        <v>0</v>
      </c>
      <c r="D196">
        <v>0</v>
      </c>
      <c r="E196">
        <v>0</v>
      </c>
    </row>
    <row r="197" spans="1:5" x14ac:dyDescent="0.25">
      <c r="A197" t="str">
        <f t="shared" si="1"/>
        <v>Wednesday</v>
      </c>
      <c r="B197" s="1">
        <v>42361</v>
      </c>
      <c r="C197">
        <v>0</v>
      </c>
      <c r="D197">
        <v>0</v>
      </c>
      <c r="E197">
        <v>0</v>
      </c>
    </row>
    <row r="198" spans="1:5" x14ac:dyDescent="0.25">
      <c r="A198" t="str">
        <f t="shared" si="1"/>
        <v>Thursday</v>
      </c>
      <c r="B198" s="1">
        <v>42362</v>
      </c>
      <c r="C198">
        <v>0</v>
      </c>
      <c r="D198">
        <v>0</v>
      </c>
      <c r="E198">
        <v>0</v>
      </c>
    </row>
    <row r="199" spans="1:5" x14ac:dyDescent="0.25">
      <c r="A199" t="str">
        <f t="shared" si="1"/>
        <v>Friday</v>
      </c>
      <c r="B199" s="1">
        <v>42363</v>
      </c>
      <c r="C199">
        <v>0</v>
      </c>
      <c r="D199">
        <v>0</v>
      </c>
      <c r="E199">
        <v>0</v>
      </c>
    </row>
    <row r="200" spans="1:5" x14ac:dyDescent="0.25">
      <c r="A200" t="str">
        <f t="shared" si="1"/>
        <v>Saturday</v>
      </c>
      <c r="B200" s="1">
        <v>42364</v>
      </c>
      <c r="C200">
        <v>0</v>
      </c>
      <c r="D200">
        <v>0</v>
      </c>
      <c r="E200">
        <v>0</v>
      </c>
    </row>
    <row r="201" spans="1:5" x14ac:dyDescent="0.25">
      <c r="A201" t="str">
        <f t="shared" si="1"/>
        <v>Sunday</v>
      </c>
      <c r="B201" s="1">
        <v>42365</v>
      </c>
      <c r="C201">
        <v>0</v>
      </c>
      <c r="D201">
        <v>0</v>
      </c>
      <c r="E201">
        <v>0</v>
      </c>
    </row>
    <row r="202" spans="1:5" x14ac:dyDescent="0.25">
      <c r="A202" t="str">
        <f t="shared" si="1"/>
        <v>Monday</v>
      </c>
      <c r="B202" s="1">
        <v>42366</v>
      </c>
      <c r="C202">
        <v>0</v>
      </c>
      <c r="D202">
        <v>0</v>
      </c>
      <c r="E202">
        <v>0</v>
      </c>
    </row>
    <row r="203" spans="1:5" x14ac:dyDescent="0.25">
      <c r="A203" t="str">
        <f t="shared" si="1"/>
        <v>Tuesday</v>
      </c>
      <c r="B203" s="1">
        <v>42367</v>
      </c>
      <c r="C203">
        <v>0</v>
      </c>
      <c r="D203">
        <v>0</v>
      </c>
      <c r="E203">
        <v>0</v>
      </c>
    </row>
    <row r="204" spans="1:5" x14ac:dyDescent="0.25">
      <c r="A204" t="str">
        <f t="shared" si="1"/>
        <v>Wednesday</v>
      </c>
      <c r="B204" s="1">
        <v>42368</v>
      </c>
      <c r="C204">
        <v>0</v>
      </c>
      <c r="D204">
        <v>0</v>
      </c>
      <c r="E204">
        <v>0</v>
      </c>
    </row>
    <row r="205" spans="1:5" x14ac:dyDescent="0.25">
      <c r="A205" t="str">
        <f t="shared" si="1"/>
        <v>Thursday</v>
      </c>
      <c r="B205" s="1">
        <v>42369</v>
      </c>
      <c r="C205">
        <v>0</v>
      </c>
      <c r="D205">
        <v>0</v>
      </c>
      <c r="E205">
        <v>0</v>
      </c>
    </row>
    <row r="206" spans="1:5" x14ac:dyDescent="0.25">
      <c r="A206" t="str">
        <f t="shared" si="1"/>
        <v>Friday</v>
      </c>
      <c r="B206" s="1">
        <v>42370</v>
      </c>
      <c r="C206">
        <v>0</v>
      </c>
      <c r="D206">
        <v>0</v>
      </c>
      <c r="E206">
        <v>0</v>
      </c>
    </row>
    <row r="207" spans="1:5" x14ac:dyDescent="0.25">
      <c r="A207" t="str">
        <f t="shared" si="1"/>
        <v>Saturday</v>
      </c>
      <c r="B207" s="1">
        <v>42371</v>
      </c>
      <c r="C207">
        <v>0</v>
      </c>
      <c r="D207">
        <v>0</v>
      </c>
      <c r="E207">
        <v>0</v>
      </c>
    </row>
    <row r="208" spans="1:5" x14ac:dyDescent="0.25">
      <c r="A208" t="str">
        <f t="shared" si="1"/>
        <v>Sunday</v>
      </c>
      <c r="B208" s="1">
        <v>42372</v>
      </c>
      <c r="C208">
        <v>0</v>
      </c>
      <c r="D208">
        <v>0</v>
      </c>
      <c r="E208">
        <v>0</v>
      </c>
    </row>
    <row r="209" spans="1:5" x14ac:dyDescent="0.25">
      <c r="A209" t="str">
        <f t="shared" si="1"/>
        <v>Monday</v>
      </c>
      <c r="B209" s="1">
        <v>42373</v>
      </c>
      <c r="C209">
        <v>0</v>
      </c>
      <c r="D209">
        <v>0</v>
      </c>
      <c r="E209">
        <v>0</v>
      </c>
    </row>
    <row r="210" spans="1:5" x14ac:dyDescent="0.25">
      <c r="A210" t="str">
        <f t="shared" si="1"/>
        <v>Tuesday</v>
      </c>
      <c r="B210" s="1">
        <v>42374</v>
      </c>
      <c r="C210">
        <v>0</v>
      </c>
      <c r="D210">
        <v>0</v>
      </c>
      <c r="E210">
        <v>0</v>
      </c>
    </row>
    <row r="211" spans="1:5" x14ac:dyDescent="0.25">
      <c r="A211" t="str">
        <f t="shared" si="1"/>
        <v>Wednesday</v>
      </c>
      <c r="B211" s="1">
        <v>42375</v>
      </c>
      <c r="C211">
        <v>0</v>
      </c>
      <c r="D211">
        <v>0</v>
      </c>
      <c r="E211">
        <v>0</v>
      </c>
    </row>
    <row r="212" spans="1:5" x14ac:dyDescent="0.25">
      <c r="A212" t="str">
        <f t="shared" si="1"/>
        <v>Thursday</v>
      </c>
      <c r="B212" s="1">
        <v>42376</v>
      </c>
      <c r="C212">
        <v>0</v>
      </c>
      <c r="D212">
        <v>0</v>
      </c>
      <c r="E212">
        <v>0</v>
      </c>
    </row>
    <row r="213" spans="1:5" x14ac:dyDescent="0.25">
      <c r="A213" t="str">
        <f t="shared" si="1"/>
        <v>Friday</v>
      </c>
      <c r="B213" s="1">
        <v>42377</v>
      </c>
      <c r="C213">
        <v>0</v>
      </c>
      <c r="D213">
        <v>0</v>
      </c>
      <c r="E213">
        <v>0</v>
      </c>
    </row>
    <row r="214" spans="1:5" x14ac:dyDescent="0.25">
      <c r="A214" t="str">
        <f t="shared" si="1"/>
        <v>Saturday</v>
      </c>
      <c r="B214" s="1">
        <v>42378</v>
      </c>
      <c r="C214">
        <v>0</v>
      </c>
      <c r="D214">
        <v>0</v>
      </c>
      <c r="E214">
        <v>0</v>
      </c>
    </row>
    <row r="215" spans="1:5" x14ac:dyDescent="0.25">
      <c r="A215" t="str">
        <f t="shared" si="1"/>
        <v>Sunday</v>
      </c>
      <c r="B215" s="1">
        <v>42379</v>
      </c>
      <c r="C215">
        <v>0</v>
      </c>
      <c r="D215">
        <v>0</v>
      </c>
      <c r="E215">
        <v>0</v>
      </c>
    </row>
    <row r="216" spans="1:5" x14ac:dyDescent="0.25">
      <c r="A216" t="str">
        <f t="shared" si="1"/>
        <v>Monday</v>
      </c>
      <c r="B216" s="1">
        <v>42380</v>
      </c>
      <c r="C216">
        <v>0</v>
      </c>
      <c r="D216">
        <v>0</v>
      </c>
      <c r="E216">
        <v>0</v>
      </c>
    </row>
    <row r="217" spans="1:5" x14ac:dyDescent="0.25">
      <c r="A217" t="str">
        <f t="shared" si="1"/>
        <v>Tuesday</v>
      </c>
      <c r="B217" s="1">
        <v>42381</v>
      </c>
      <c r="C217">
        <v>0</v>
      </c>
      <c r="D217">
        <v>0</v>
      </c>
      <c r="E217">
        <v>0</v>
      </c>
    </row>
    <row r="218" spans="1:5" x14ac:dyDescent="0.25">
      <c r="A218" t="str">
        <f t="shared" si="1"/>
        <v>Wednesday</v>
      </c>
      <c r="B218" s="1">
        <v>42382</v>
      </c>
      <c r="C218">
        <v>0</v>
      </c>
      <c r="D218">
        <v>0</v>
      </c>
      <c r="E218">
        <v>0</v>
      </c>
    </row>
    <row r="219" spans="1:5" x14ac:dyDescent="0.25">
      <c r="A219" t="str">
        <f t="shared" si="1"/>
        <v>Thursday</v>
      </c>
      <c r="B219" s="1">
        <v>42383</v>
      </c>
      <c r="C219">
        <v>0</v>
      </c>
      <c r="D219">
        <v>0</v>
      </c>
      <c r="E219">
        <v>0</v>
      </c>
    </row>
    <row r="220" spans="1:5" x14ac:dyDescent="0.25">
      <c r="A220" t="str">
        <f t="shared" si="1"/>
        <v>Friday</v>
      </c>
      <c r="B220" s="1">
        <v>42384</v>
      </c>
      <c r="C220">
        <v>0</v>
      </c>
      <c r="D220">
        <v>0</v>
      </c>
      <c r="E220">
        <v>0</v>
      </c>
    </row>
    <row r="221" spans="1:5" x14ac:dyDescent="0.25">
      <c r="A221" t="str">
        <f t="shared" si="1"/>
        <v>Saturday</v>
      </c>
      <c r="B221" s="1">
        <v>42385</v>
      </c>
      <c r="C221">
        <v>0</v>
      </c>
      <c r="D221">
        <v>0</v>
      </c>
      <c r="E221">
        <v>0</v>
      </c>
    </row>
    <row r="222" spans="1:5" x14ac:dyDescent="0.25">
      <c r="A222" t="str">
        <f t="shared" si="1"/>
        <v>Sunday</v>
      </c>
      <c r="B222" s="1">
        <v>42386</v>
      </c>
      <c r="C222">
        <v>0</v>
      </c>
      <c r="D222">
        <v>0</v>
      </c>
      <c r="E222">
        <v>0</v>
      </c>
    </row>
    <row r="223" spans="1:5" x14ac:dyDescent="0.25">
      <c r="A223" t="str">
        <f t="shared" si="1"/>
        <v>Monday</v>
      </c>
      <c r="B223" s="1">
        <v>42387</v>
      </c>
      <c r="C223">
        <v>0</v>
      </c>
      <c r="D223">
        <v>0</v>
      </c>
      <c r="E223">
        <v>0</v>
      </c>
    </row>
    <row r="224" spans="1:5" x14ac:dyDescent="0.25">
      <c r="A224" t="str">
        <f t="shared" si="1"/>
        <v>Tuesday</v>
      </c>
      <c r="B224" s="1">
        <v>42388</v>
      </c>
      <c r="C224">
        <v>0</v>
      </c>
      <c r="D224">
        <v>0</v>
      </c>
      <c r="E224">
        <v>0</v>
      </c>
    </row>
    <row r="225" spans="1:5" x14ac:dyDescent="0.25">
      <c r="A225" t="str">
        <f t="shared" si="1"/>
        <v>Wednesday</v>
      </c>
      <c r="B225" s="1">
        <v>42389</v>
      </c>
      <c r="C225">
        <v>0</v>
      </c>
      <c r="D225">
        <v>0</v>
      </c>
      <c r="E225">
        <v>0</v>
      </c>
    </row>
    <row r="226" spans="1:5" x14ac:dyDescent="0.25">
      <c r="A226" t="str">
        <f t="shared" si="1"/>
        <v>Thursday</v>
      </c>
      <c r="B226" s="1">
        <v>42390</v>
      </c>
      <c r="C226">
        <v>0</v>
      </c>
      <c r="D226">
        <v>0</v>
      </c>
      <c r="E226">
        <v>0</v>
      </c>
    </row>
    <row r="227" spans="1:5" x14ac:dyDescent="0.25">
      <c r="A227" t="str">
        <f t="shared" si="1"/>
        <v>Friday</v>
      </c>
      <c r="B227" s="1">
        <v>42391</v>
      </c>
      <c r="C227">
        <v>0</v>
      </c>
      <c r="D227">
        <v>0</v>
      </c>
      <c r="E227">
        <v>0</v>
      </c>
    </row>
    <row r="228" spans="1:5" x14ac:dyDescent="0.25">
      <c r="A228" t="str">
        <f t="shared" si="1"/>
        <v>Saturday</v>
      </c>
      <c r="B228" s="1">
        <v>42392</v>
      </c>
      <c r="C228">
        <v>0</v>
      </c>
      <c r="D228">
        <v>0</v>
      </c>
      <c r="E228">
        <v>0</v>
      </c>
    </row>
    <row r="229" spans="1:5" x14ac:dyDescent="0.25">
      <c r="A229" t="str">
        <f t="shared" si="1"/>
        <v>Sunday</v>
      </c>
      <c r="B229" s="1">
        <v>42393</v>
      </c>
      <c r="C229">
        <v>0</v>
      </c>
      <c r="D229">
        <v>0</v>
      </c>
      <c r="E229">
        <v>0</v>
      </c>
    </row>
    <row r="230" spans="1:5" x14ac:dyDescent="0.25">
      <c r="A230" t="str">
        <f t="shared" si="1"/>
        <v>Monday</v>
      </c>
      <c r="B230" s="1">
        <v>42394</v>
      </c>
      <c r="C230">
        <v>0</v>
      </c>
      <c r="D230">
        <v>0</v>
      </c>
      <c r="E230">
        <v>0</v>
      </c>
    </row>
    <row r="231" spans="1:5" x14ac:dyDescent="0.25">
      <c r="A231" t="str">
        <f t="shared" si="1"/>
        <v>Tuesday</v>
      </c>
      <c r="B231" s="1">
        <v>42395</v>
      </c>
      <c r="C231">
        <v>0</v>
      </c>
      <c r="D231">
        <v>0</v>
      </c>
      <c r="E231">
        <v>0</v>
      </c>
    </row>
    <row r="232" spans="1:5" x14ac:dyDescent="0.25">
      <c r="A232" t="str">
        <f t="shared" si="1"/>
        <v>Wednesday</v>
      </c>
      <c r="B232" s="1">
        <v>42396</v>
      </c>
      <c r="C232">
        <v>0</v>
      </c>
      <c r="D232">
        <v>0</v>
      </c>
      <c r="E232">
        <v>0</v>
      </c>
    </row>
    <row r="233" spans="1:5" x14ac:dyDescent="0.25">
      <c r="A233" t="str">
        <f t="shared" si="1"/>
        <v>Thursday</v>
      </c>
      <c r="B233" s="1">
        <v>42397</v>
      </c>
      <c r="C233">
        <v>0</v>
      </c>
      <c r="D233">
        <v>0</v>
      </c>
      <c r="E233">
        <v>0</v>
      </c>
    </row>
    <row r="234" spans="1:5" x14ac:dyDescent="0.25">
      <c r="A234" t="str">
        <f t="shared" si="1"/>
        <v>Friday</v>
      </c>
      <c r="B234" s="1">
        <v>42398</v>
      </c>
      <c r="C234">
        <v>0</v>
      </c>
      <c r="D234">
        <v>0</v>
      </c>
      <c r="E234">
        <v>0</v>
      </c>
    </row>
    <row r="235" spans="1:5" x14ac:dyDescent="0.25">
      <c r="A235" t="str">
        <f t="shared" si="1"/>
        <v>Saturday</v>
      </c>
      <c r="B235" s="1">
        <v>42399</v>
      </c>
      <c r="C235">
        <v>0</v>
      </c>
      <c r="D235">
        <v>0</v>
      </c>
      <c r="E235">
        <v>0</v>
      </c>
    </row>
    <row r="236" spans="1:5" x14ac:dyDescent="0.25">
      <c r="A236" t="str">
        <f t="shared" si="1"/>
        <v>Sunday</v>
      </c>
      <c r="B236" s="1">
        <v>42400</v>
      </c>
      <c r="C236">
        <v>0</v>
      </c>
      <c r="D236">
        <v>0</v>
      </c>
      <c r="E236">
        <v>0</v>
      </c>
    </row>
    <row r="237" spans="1:5" x14ac:dyDescent="0.25">
      <c r="A237" t="str">
        <f t="shared" si="1"/>
        <v>Monday</v>
      </c>
      <c r="B237" s="1">
        <v>42401</v>
      </c>
      <c r="C237">
        <v>0</v>
      </c>
      <c r="D237">
        <v>0</v>
      </c>
      <c r="E237">
        <v>0</v>
      </c>
    </row>
    <row r="238" spans="1:5" x14ac:dyDescent="0.25">
      <c r="A238" t="str">
        <f t="shared" si="1"/>
        <v>Tuesday</v>
      </c>
      <c r="B238" s="1">
        <v>42402</v>
      </c>
      <c r="C238">
        <v>0</v>
      </c>
      <c r="D238">
        <v>0</v>
      </c>
      <c r="E238">
        <v>0</v>
      </c>
    </row>
    <row r="239" spans="1:5" x14ac:dyDescent="0.25">
      <c r="A239" t="str">
        <f t="shared" si="1"/>
        <v>Wednesday</v>
      </c>
      <c r="B239" s="1">
        <v>42403</v>
      </c>
      <c r="C239">
        <v>0</v>
      </c>
      <c r="D239">
        <v>0</v>
      </c>
      <c r="E239">
        <v>0</v>
      </c>
    </row>
    <row r="240" spans="1:5" x14ac:dyDescent="0.25">
      <c r="A240" t="str">
        <f t="shared" si="1"/>
        <v>Thursday</v>
      </c>
      <c r="B240" s="1">
        <v>42404</v>
      </c>
      <c r="C240">
        <v>0</v>
      </c>
      <c r="D240">
        <v>0</v>
      </c>
      <c r="E240">
        <v>0</v>
      </c>
    </row>
    <row r="241" spans="1:5" x14ac:dyDescent="0.25">
      <c r="A241" t="str">
        <f t="shared" si="1"/>
        <v>Friday</v>
      </c>
      <c r="B241" s="1">
        <v>42405</v>
      </c>
      <c r="C241">
        <v>0</v>
      </c>
      <c r="D241">
        <v>0</v>
      </c>
      <c r="E241">
        <v>0</v>
      </c>
    </row>
    <row r="242" spans="1:5" x14ac:dyDescent="0.25">
      <c r="A242" t="str">
        <f t="shared" si="1"/>
        <v>Saturday</v>
      </c>
      <c r="B242" s="1">
        <v>42406</v>
      </c>
      <c r="C242">
        <v>0</v>
      </c>
      <c r="D242">
        <v>0</v>
      </c>
      <c r="E242">
        <v>0</v>
      </c>
    </row>
    <row r="243" spans="1:5" x14ac:dyDescent="0.25">
      <c r="A243" t="str">
        <f t="shared" si="1"/>
        <v>Sunday</v>
      </c>
      <c r="B243" s="1">
        <v>42407</v>
      </c>
      <c r="C243">
        <v>0</v>
      </c>
      <c r="D243">
        <v>0</v>
      </c>
      <c r="E243">
        <v>0</v>
      </c>
    </row>
    <row r="244" spans="1:5" x14ac:dyDescent="0.25">
      <c r="A244" t="str">
        <f t="shared" si="1"/>
        <v>Monday</v>
      </c>
      <c r="B244" s="1">
        <v>42408</v>
      </c>
      <c r="C244">
        <v>0</v>
      </c>
      <c r="D244">
        <v>0</v>
      </c>
      <c r="E244">
        <v>0</v>
      </c>
    </row>
    <row r="245" spans="1:5" x14ac:dyDescent="0.25">
      <c r="A245" t="str">
        <f t="shared" si="1"/>
        <v>Tuesday</v>
      </c>
      <c r="B245" s="1">
        <v>42409</v>
      </c>
      <c r="C245">
        <v>0</v>
      </c>
      <c r="D245">
        <v>0</v>
      </c>
      <c r="E245">
        <v>0</v>
      </c>
    </row>
    <row r="246" spans="1:5" x14ac:dyDescent="0.25">
      <c r="A246" t="str">
        <f t="shared" si="1"/>
        <v>Wednesday</v>
      </c>
      <c r="B246" s="1">
        <v>42410</v>
      </c>
      <c r="C246">
        <v>0</v>
      </c>
      <c r="D246">
        <v>0</v>
      </c>
      <c r="E246">
        <v>0</v>
      </c>
    </row>
    <row r="247" spans="1:5" x14ac:dyDescent="0.25">
      <c r="A247" t="str">
        <f t="shared" si="1"/>
        <v>Thursday</v>
      </c>
      <c r="B247" s="1">
        <v>42411</v>
      </c>
      <c r="C247">
        <v>0</v>
      </c>
      <c r="D247">
        <v>0</v>
      </c>
      <c r="E247">
        <v>0</v>
      </c>
    </row>
    <row r="248" spans="1:5" x14ac:dyDescent="0.25">
      <c r="A248" t="str">
        <f t="shared" si="1"/>
        <v>Friday</v>
      </c>
      <c r="B248" s="1">
        <v>42412</v>
      </c>
      <c r="C248">
        <v>0</v>
      </c>
      <c r="D248">
        <v>0</v>
      </c>
      <c r="E248">
        <v>0</v>
      </c>
    </row>
    <row r="249" spans="1:5" x14ac:dyDescent="0.25">
      <c r="A249" t="str">
        <f t="shared" si="1"/>
        <v>Saturday</v>
      </c>
      <c r="B249" s="1">
        <v>42413</v>
      </c>
      <c r="C249">
        <v>0</v>
      </c>
      <c r="D249">
        <v>0</v>
      </c>
      <c r="E249">
        <v>0</v>
      </c>
    </row>
    <row r="250" spans="1:5" x14ac:dyDescent="0.25">
      <c r="A250" t="str">
        <f t="shared" si="1"/>
        <v>Sunday</v>
      </c>
      <c r="B250" s="1">
        <v>42414</v>
      </c>
      <c r="C250">
        <v>0</v>
      </c>
      <c r="D250">
        <v>0</v>
      </c>
      <c r="E250">
        <v>0</v>
      </c>
    </row>
    <row r="251" spans="1:5" x14ac:dyDescent="0.25">
      <c r="A251" t="str">
        <f t="shared" si="1"/>
        <v>Monday</v>
      </c>
      <c r="B251" s="1">
        <v>42415</v>
      </c>
      <c r="C251">
        <v>0</v>
      </c>
      <c r="D251">
        <v>0</v>
      </c>
      <c r="E251">
        <v>0</v>
      </c>
    </row>
    <row r="252" spans="1:5" x14ac:dyDescent="0.25">
      <c r="A252" t="str">
        <f t="shared" si="1"/>
        <v>Tuesday</v>
      </c>
      <c r="B252" s="1">
        <v>42416</v>
      </c>
      <c r="C252">
        <v>0</v>
      </c>
      <c r="D252">
        <v>0</v>
      </c>
      <c r="E252">
        <v>0</v>
      </c>
    </row>
    <row r="253" spans="1:5" x14ac:dyDescent="0.25">
      <c r="A253" t="str">
        <f t="shared" si="1"/>
        <v>Wednesday</v>
      </c>
      <c r="B253" s="1">
        <v>42417</v>
      </c>
      <c r="C253">
        <v>0</v>
      </c>
      <c r="D253">
        <v>0</v>
      </c>
      <c r="E253">
        <v>0</v>
      </c>
    </row>
    <row r="254" spans="1:5" x14ac:dyDescent="0.25">
      <c r="A254" t="str">
        <f t="shared" si="1"/>
        <v>Thursday</v>
      </c>
      <c r="B254" s="1">
        <v>42418</v>
      </c>
      <c r="C254">
        <v>0</v>
      </c>
      <c r="D254">
        <v>0</v>
      </c>
      <c r="E254">
        <v>0</v>
      </c>
    </row>
    <row r="255" spans="1:5" x14ac:dyDescent="0.25">
      <c r="A255" t="str">
        <f t="shared" si="1"/>
        <v>Friday</v>
      </c>
      <c r="B255" s="1">
        <v>42419</v>
      </c>
      <c r="C255">
        <v>0</v>
      </c>
      <c r="D255">
        <v>0</v>
      </c>
      <c r="E255">
        <v>0</v>
      </c>
    </row>
    <row r="256" spans="1:5" x14ac:dyDescent="0.25">
      <c r="A256" t="str">
        <f t="shared" si="1"/>
        <v>Saturday</v>
      </c>
      <c r="B256" s="1">
        <v>42420</v>
      </c>
      <c r="C256">
        <v>0</v>
      </c>
      <c r="D256">
        <v>0</v>
      </c>
      <c r="E256">
        <v>0</v>
      </c>
    </row>
    <row r="257" spans="1:5" x14ac:dyDescent="0.25">
      <c r="A257" t="str">
        <f t="shared" si="1"/>
        <v>Sunday</v>
      </c>
      <c r="B257" s="1">
        <v>42421</v>
      </c>
      <c r="C257">
        <v>0</v>
      </c>
      <c r="D257">
        <v>0</v>
      </c>
      <c r="E257">
        <v>0</v>
      </c>
    </row>
    <row r="258" spans="1:5" x14ac:dyDescent="0.25">
      <c r="A258" t="str">
        <f t="shared" ref="A258:A321" si="2">TEXT(B258,"dddd")</f>
        <v>Monday</v>
      </c>
      <c r="B258" s="1">
        <v>42422</v>
      </c>
      <c r="C258">
        <v>0</v>
      </c>
      <c r="D258">
        <v>0</v>
      </c>
      <c r="E258">
        <v>0</v>
      </c>
    </row>
    <row r="259" spans="1:5" x14ac:dyDescent="0.25">
      <c r="A259" t="str">
        <f t="shared" si="2"/>
        <v>Tuesday</v>
      </c>
      <c r="B259" s="1">
        <f>DATE(2016,2,23)</f>
        <v>42423</v>
      </c>
      <c r="C259">
        <v>12</v>
      </c>
      <c r="D259">
        <v>0</v>
      </c>
      <c r="E259">
        <v>0</v>
      </c>
    </row>
    <row r="260" spans="1:5" x14ac:dyDescent="0.25">
      <c r="A260" t="str">
        <f t="shared" si="2"/>
        <v>Wednesday</v>
      </c>
      <c r="B260" s="1">
        <v>42424</v>
      </c>
      <c r="C260">
        <v>0</v>
      </c>
      <c r="D260">
        <v>0</v>
      </c>
      <c r="E260">
        <v>0</v>
      </c>
    </row>
    <row r="261" spans="1:5" x14ac:dyDescent="0.25">
      <c r="A261" t="str">
        <f t="shared" si="2"/>
        <v>Thursday</v>
      </c>
      <c r="B261" s="1">
        <v>42425</v>
      </c>
      <c r="C261">
        <v>0</v>
      </c>
      <c r="D261">
        <v>0</v>
      </c>
      <c r="E261">
        <v>0</v>
      </c>
    </row>
    <row r="262" spans="1:5" x14ac:dyDescent="0.25">
      <c r="A262" t="str">
        <f t="shared" si="2"/>
        <v>Friday</v>
      </c>
      <c r="B262" s="1">
        <v>42426</v>
      </c>
      <c r="C262">
        <v>0</v>
      </c>
      <c r="D262">
        <v>0</v>
      </c>
      <c r="E262">
        <v>0</v>
      </c>
    </row>
    <row r="263" spans="1:5" x14ac:dyDescent="0.25">
      <c r="A263" t="str">
        <f t="shared" si="2"/>
        <v>Saturday</v>
      </c>
      <c r="B263" s="1">
        <v>42427</v>
      </c>
      <c r="C263">
        <v>0</v>
      </c>
      <c r="D263">
        <v>0</v>
      </c>
      <c r="E263">
        <v>0</v>
      </c>
    </row>
    <row r="264" spans="1:5" x14ac:dyDescent="0.25">
      <c r="A264" t="str">
        <f t="shared" si="2"/>
        <v>Sunday</v>
      </c>
      <c r="B264" s="1">
        <v>42428</v>
      </c>
      <c r="C264">
        <v>0</v>
      </c>
      <c r="D264">
        <v>0</v>
      </c>
      <c r="E264">
        <v>0</v>
      </c>
    </row>
    <row r="265" spans="1:5" x14ac:dyDescent="0.25">
      <c r="A265" t="str">
        <f t="shared" si="2"/>
        <v>Monday</v>
      </c>
      <c r="B265" s="1">
        <v>42429</v>
      </c>
      <c r="C265">
        <v>0</v>
      </c>
      <c r="D265">
        <v>0</v>
      </c>
      <c r="E265">
        <v>0</v>
      </c>
    </row>
    <row r="266" spans="1:5" x14ac:dyDescent="0.25">
      <c r="A266" t="str">
        <f t="shared" si="2"/>
        <v>Tuesday</v>
      </c>
      <c r="B266" s="1">
        <v>42430</v>
      </c>
      <c r="C266">
        <v>0</v>
      </c>
      <c r="D266">
        <v>0</v>
      </c>
      <c r="E266">
        <v>0</v>
      </c>
    </row>
    <row r="267" spans="1:5" x14ac:dyDescent="0.25">
      <c r="A267" t="str">
        <f t="shared" si="2"/>
        <v>Wednesday</v>
      </c>
      <c r="B267" s="1">
        <v>42431</v>
      </c>
      <c r="C267">
        <v>0</v>
      </c>
      <c r="D267">
        <v>0</v>
      </c>
      <c r="E267">
        <v>0</v>
      </c>
    </row>
    <row r="268" spans="1:5" x14ac:dyDescent="0.25">
      <c r="A268" t="str">
        <f t="shared" si="2"/>
        <v>Thursday</v>
      </c>
      <c r="B268" s="1">
        <v>42432</v>
      </c>
      <c r="C268">
        <v>0</v>
      </c>
      <c r="D268">
        <v>0</v>
      </c>
      <c r="E268">
        <v>0</v>
      </c>
    </row>
    <row r="269" spans="1:5" x14ac:dyDescent="0.25">
      <c r="A269" t="str">
        <f t="shared" si="2"/>
        <v>Friday</v>
      </c>
      <c r="B269" s="1">
        <v>42433</v>
      </c>
      <c r="C269">
        <v>0</v>
      </c>
      <c r="D269">
        <v>0</v>
      </c>
      <c r="E269">
        <v>0</v>
      </c>
    </row>
    <row r="270" spans="1:5" x14ac:dyDescent="0.25">
      <c r="A270" t="str">
        <f t="shared" si="2"/>
        <v>Saturday</v>
      </c>
      <c r="B270" s="1">
        <v>42434</v>
      </c>
      <c r="C270">
        <v>0</v>
      </c>
      <c r="D270">
        <v>0</v>
      </c>
      <c r="E270">
        <v>0</v>
      </c>
    </row>
    <row r="271" spans="1:5" x14ac:dyDescent="0.25">
      <c r="A271" t="str">
        <f t="shared" si="2"/>
        <v>Sunday</v>
      </c>
      <c r="B271" s="1">
        <v>42435</v>
      </c>
      <c r="C271">
        <v>0</v>
      </c>
      <c r="D271">
        <v>0</v>
      </c>
      <c r="E271">
        <v>0</v>
      </c>
    </row>
    <row r="272" spans="1:5" x14ac:dyDescent="0.25">
      <c r="A272" t="str">
        <f t="shared" si="2"/>
        <v>Monday</v>
      </c>
      <c r="B272" s="1">
        <v>42436</v>
      </c>
      <c r="C272">
        <v>0</v>
      </c>
      <c r="D272">
        <v>0</v>
      </c>
      <c r="E272">
        <v>0</v>
      </c>
    </row>
    <row r="273" spans="1:5" x14ac:dyDescent="0.25">
      <c r="A273" t="str">
        <f t="shared" si="2"/>
        <v>Tuesday</v>
      </c>
      <c r="B273" s="1">
        <v>42437</v>
      </c>
      <c r="C273">
        <v>0</v>
      </c>
      <c r="D273">
        <v>0</v>
      </c>
      <c r="E273">
        <v>0</v>
      </c>
    </row>
    <row r="274" spans="1:5" x14ac:dyDescent="0.25">
      <c r="A274" t="str">
        <f t="shared" si="2"/>
        <v>Wednesday</v>
      </c>
      <c r="B274" s="1">
        <v>42438</v>
      </c>
      <c r="C274">
        <v>0</v>
      </c>
      <c r="D274">
        <v>0</v>
      </c>
      <c r="E274">
        <v>0</v>
      </c>
    </row>
    <row r="275" spans="1:5" x14ac:dyDescent="0.25">
      <c r="A275" t="str">
        <f t="shared" si="2"/>
        <v>Thursday</v>
      </c>
      <c r="B275" s="1">
        <v>42439</v>
      </c>
      <c r="C275">
        <v>0</v>
      </c>
      <c r="D275">
        <v>0</v>
      </c>
      <c r="E275">
        <v>0</v>
      </c>
    </row>
    <row r="276" spans="1:5" x14ac:dyDescent="0.25">
      <c r="A276" t="str">
        <f t="shared" si="2"/>
        <v>Friday</v>
      </c>
      <c r="B276" s="1">
        <v>42440</v>
      </c>
      <c r="C276">
        <v>0</v>
      </c>
      <c r="D276">
        <v>0</v>
      </c>
      <c r="E276">
        <v>0</v>
      </c>
    </row>
    <row r="277" spans="1:5" x14ac:dyDescent="0.25">
      <c r="A277" t="str">
        <f t="shared" si="2"/>
        <v>Saturday</v>
      </c>
      <c r="B277" s="1">
        <v>42441</v>
      </c>
      <c r="C277">
        <v>0</v>
      </c>
      <c r="D277">
        <v>0</v>
      </c>
      <c r="E277">
        <v>0</v>
      </c>
    </row>
    <row r="278" spans="1:5" x14ac:dyDescent="0.25">
      <c r="A278" t="str">
        <f t="shared" si="2"/>
        <v>Sunday</v>
      </c>
      <c r="B278" s="1">
        <v>42442</v>
      </c>
      <c r="C278">
        <v>0</v>
      </c>
      <c r="D278">
        <v>0</v>
      </c>
      <c r="E278">
        <v>0</v>
      </c>
    </row>
    <row r="279" spans="1:5" x14ac:dyDescent="0.25">
      <c r="A279" t="str">
        <f t="shared" si="2"/>
        <v>Monday</v>
      </c>
      <c r="B279" s="1">
        <v>42443</v>
      </c>
      <c r="C279">
        <v>0</v>
      </c>
      <c r="D279">
        <v>0</v>
      </c>
      <c r="E279">
        <v>0</v>
      </c>
    </row>
    <row r="280" spans="1:5" x14ac:dyDescent="0.25">
      <c r="A280" t="str">
        <f t="shared" si="2"/>
        <v>Tuesday</v>
      </c>
      <c r="B280" s="1">
        <v>42444</v>
      </c>
      <c r="C280">
        <v>0</v>
      </c>
      <c r="D280">
        <v>0</v>
      </c>
      <c r="E280">
        <v>0</v>
      </c>
    </row>
    <row r="281" spans="1:5" x14ac:dyDescent="0.25">
      <c r="A281" t="str">
        <f t="shared" si="2"/>
        <v>Wednesday</v>
      </c>
      <c r="B281" s="1">
        <v>42445</v>
      </c>
      <c r="C281">
        <v>0</v>
      </c>
      <c r="D281">
        <v>0</v>
      </c>
      <c r="E281">
        <v>0</v>
      </c>
    </row>
    <row r="282" spans="1:5" x14ac:dyDescent="0.25">
      <c r="A282" t="str">
        <f t="shared" si="2"/>
        <v>Thursday</v>
      </c>
      <c r="B282" s="1">
        <v>42446</v>
      </c>
      <c r="C282">
        <v>0</v>
      </c>
      <c r="D282">
        <v>0</v>
      </c>
      <c r="E282">
        <v>0</v>
      </c>
    </row>
    <row r="283" spans="1:5" x14ac:dyDescent="0.25">
      <c r="A283" t="str">
        <f t="shared" si="2"/>
        <v>Friday</v>
      </c>
      <c r="B283" s="1">
        <v>42447</v>
      </c>
      <c r="C283">
        <v>0</v>
      </c>
      <c r="D283">
        <v>0</v>
      </c>
      <c r="E283">
        <v>0</v>
      </c>
    </row>
    <row r="284" spans="1:5" x14ac:dyDescent="0.25">
      <c r="A284" t="str">
        <f t="shared" si="2"/>
        <v>Saturday</v>
      </c>
      <c r="B284" s="1">
        <v>42448</v>
      </c>
      <c r="C284">
        <v>0</v>
      </c>
      <c r="D284">
        <v>0</v>
      </c>
      <c r="E284">
        <v>0</v>
      </c>
    </row>
    <row r="285" spans="1:5" x14ac:dyDescent="0.25">
      <c r="A285" t="str">
        <f t="shared" si="2"/>
        <v>Sunday</v>
      </c>
      <c r="B285" s="1">
        <v>42449</v>
      </c>
      <c r="C285">
        <v>0</v>
      </c>
      <c r="D285">
        <v>0</v>
      </c>
      <c r="E285">
        <v>0</v>
      </c>
    </row>
    <row r="286" spans="1:5" x14ac:dyDescent="0.25">
      <c r="A286" t="str">
        <f t="shared" si="2"/>
        <v>Monday</v>
      </c>
      <c r="B286" s="1">
        <v>42450</v>
      </c>
      <c r="C286">
        <v>0</v>
      </c>
      <c r="D286">
        <v>0</v>
      </c>
      <c r="E286">
        <v>0</v>
      </c>
    </row>
    <row r="287" spans="1:5" x14ac:dyDescent="0.25">
      <c r="A287" t="str">
        <f t="shared" si="2"/>
        <v>Tuesday</v>
      </c>
      <c r="B287" s="1">
        <v>42451</v>
      </c>
      <c r="C287">
        <v>0</v>
      </c>
      <c r="D287">
        <v>0</v>
      </c>
      <c r="E287">
        <v>0</v>
      </c>
    </row>
    <row r="288" spans="1:5" x14ac:dyDescent="0.25">
      <c r="A288" t="str">
        <f t="shared" si="2"/>
        <v>Wednesday</v>
      </c>
      <c r="B288" s="1">
        <v>42452</v>
      </c>
      <c r="C288">
        <v>0</v>
      </c>
      <c r="D288">
        <v>0</v>
      </c>
      <c r="E288">
        <v>0</v>
      </c>
    </row>
    <row r="289" spans="1:5" x14ac:dyDescent="0.25">
      <c r="A289" t="str">
        <f t="shared" si="2"/>
        <v>Thursday</v>
      </c>
      <c r="B289" s="1">
        <v>42453</v>
      </c>
      <c r="C289">
        <v>0</v>
      </c>
      <c r="D289">
        <v>0</v>
      </c>
      <c r="E289">
        <v>0</v>
      </c>
    </row>
    <row r="290" spans="1:5" x14ac:dyDescent="0.25">
      <c r="A290" t="str">
        <f t="shared" si="2"/>
        <v>Friday</v>
      </c>
      <c r="B290" s="1">
        <v>42454</v>
      </c>
      <c r="C290">
        <v>0</v>
      </c>
      <c r="D290">
        <v>0</v>
      </c>
      <c r="E290">
        <v>0</v>
      </c>
    </row>
    <row r="291" spans="1:5" x14ac:dyDescent="0.25">
      <c r="A291" t="str">
        <f t="shared" si="2"/>
        <v>Saturday</v>
      </c>
      <c r="B291" s="1">
        <v>42455</v>
      </c>
      <c r="C291">
        <v>0</v>
      </c>
      <c r="D291">
        <v>0</v>
      </c>
      <c r="E291">
        <v>0</v>
      </c>
    </row>
    <row r="292" spans="1:5" x14ac:dyDescent="0.25">
      <c r="A292" t="str">
        <f t="shared" si="2"/>
        <v>Sunday</v>
      </c>
      <c r="B292" s="1">
        <v>42456</v>
      </c>
      <c r="C292">
        <v>0</v>
      </c>
      <c r="D292">
        <v>0</v>
      </c>
      <c r="E292">
        <v>0</v>
      </c>
    </row>
    <row r="293" spans="1:5" x14ac:dyDescent="0.25">
      <c r="A293" t="str">
        <f t="shared" si="2"/>
        <v>Monday</v>
      </c>
      <c r="B293" s="1">
        <v>42457</v>
      </c>
      <c r="C293">
        <v>0</v>
      </c>
      <c r="D293">
        <v>0</v>
      </c>
      <c r="E293">
        <v>0</v>
      </c>
    </row>
    <row r="294" spans="1:5" x14ac:dyDescent="0.25">
      <c r="A294" t="str">
        <f t="shared" si="2"/>
        <v>Tuesday</v>
      </c>
      <c r="B294" s="1">
        <v>42458</v>
      </c>
      <c r="C294">
        <v>0</v>
      </c>
      <c r="D294">
        <v>0</v>
      </c>
      <c r="E294">
        <v>0</v>
      </c>
    </row>
    <row r="295" spans="1:5" x14ac:dyDescent="0.25">
      <c r="A295" t="str">
        <f t="shared" si="2"/>
        <v>Wednesday</v>
      </c>
      <c r="B295" s="1">
        <v>42459</v>
      </c>
      <c r="C295">
        <v>0</v>
      </c>
      <c r="D295">
        <v>0</v>
      </c>
      <c r="E295">
        <v>0</v>
      </c>
    </row>
    <row r="296" spans="1:5" x14ac:dyDescent="0.25">
      <c r="A296" t="str">
        <f t="shared" si="2"/>
        <v>Thursday</v>
      </c>
      <c r="B296" s="1">
        <v>42460</v>
      </c>
      <c r="C296">
        <v>0</v>
      </c>
      <c r="D296">
        <v>0</v>
      </c>
      <c r="E296">
        <v>0</v>
      </c>
    </row>
    <row r="297" spans="1:5" x14ac:dyDescent="0.25">
      <c r="A297" t="str">
        <f t="shared" si="2"/>
        <v>Friday</v>
      </c>
      <c r="B297" s="1">
        <v>42461</v>
      </c>
      <c r="C297">
        <v>0</v>
      </c>
      <c r="D297">
        <v>0</v>
      </c>
      <c r="E297">
        <v>0</v>
      </c>
    </row>
    <row r="298" spans="1:5" x14ac:dyDescent="0.25">
      <c r="A298" t="str">
        <f t="shared" si="2"/>
        <v>Saturday</v>
      </c>
      <c r="B298" s="1">
        <v>42462</v>
      </c>
      <c r="C298">
        <v>0</v>
      </c>
      <c r="D298">
        <v>0</v>
      </c>
      <c r="E298">
        <v>0</v>
      </c>
    </row>
    <row r="299" spans="1:5" x14ac:dyDescent="0.25">
      <c r="A299" t="str">
        <f t="shared" si="2"/>
        <v>Sunday</v>
      </c>
      <c r="B299" s="1">
        <v>42463</v>
      </c>
      <c r="C299">
        <v>0</v>
      </c>
      <c r="D299">
        <v>0</v>
      </c>
      <c r="E299">
        <v>0</v>
      </c>
    </row>
    <row r="300" spans="1:5" x14ac:dyDescent="0.25">
      <c r="A300" t="str">
        <f t="shared" si="2"/>
        <v>Monday</v>
      </c>
      <c r="B300" s="1">
        <v>42464</v>
      </c>
      <c r="C300">
        <v>0</v>
      </c>
      <c r="D300">
        <v>0</v>
      </c>
      <c r="E300">
        <v>0</v>
      </c>
    </row>
    <row r="301" spans="1:5" x14ac:dyDescent="0.25">
      <c r="A301" t="str">
        <f t="shared" si="2"/>
        <v>Tuesday</v>
      </c>
      <c r="B301" s="1">
        <v>42465</v>
      </c>
      <c r="C301">
        <v>0</v>
      </c>
      <c r="D301">
        <v>0</v>
      </c>
      <c r="E301">
        <v>0</v>
      </c>
    </row>
    <row r="302" spans="1:5" x14ac:dyDescent="0.25">
      <c r="A302" t="str">
        <f t="shared" si="2"/>
        <v>Wednesday</v>
      </c>
      <c r="B302" s="1">
        <v>42466</v>
      </c>
      <c r="C302">
        <v>0</v>
      </c>
      <c r="D302">
        <v>0</v>
      </c>
      <c r="E302">
        <v>0</v>
      </c>
    </row>
    <row r="303" spans="1:5" x14ac:dyDescent="0.25">
      <c r="A303" t="str">
        <f t="shared" si="2"/>
        <v>Thursday</v>
      </c>
      <c r="B303" s="1">
        <v>42467</v>
      </c>
      <c r="C303">
        <v>0</v>
      </c>
      <c r="D303">
        <v>0</v>
      </c>
      <c r="E303">
        <v>0</v>
      </c>
    </row>
    <row r="304" spans="1:5" x14ac:dyDescent="0.25">
      <c r="A304" t="str">
        <f t="shared" si="2"/>
        <v>Friday</v>
      </c>
      <c r="B304" s="1">
        <v>42468</v>
      </c>
      <c r="C304">
        <v>0</v>
      </c>
      <c r="D304">
        <v>0</v>
      </c>
      <c r="E304">
        <v>0</v>
      </c>
    </row>
    <row r="305" spans="1:5" x14ac:dyDescent="0.25">
      <c r="A305" t="str">
        <f t="shared" si="2"/>
        <v>Saturday</v>
      </c>
      <c r="B305" s="1">
        <v>42469</v>
      </c>
      <c r="C305">
        <v>0</v>
      </c>
      <c r="D305">
        <v>0</v>
      </c>
      <c r="E305">
        <v>0</v>
      </c>
    </row>
    <row r="306" spans="1:5" x14ac:dyDescent="0.25">
      <c r="A306" t="str">
        <f t="shared" si="2"/>
        <v>Sunday</v>
      </c>
      <c r="B306" s="1">
        <v>42470</v>
      </c>
      <c r="C306">
        <v>0</v>
      </c>
      <c r="D306">
        <v>0</v>
      </c>
      <c r="E306">
        <v>0</v>
      </c>
    </row>
    <row r="307" spans="1:5" x14ac:dyDescent="0.25">
      <c r="A307" t="str">
        <f t="shared" si="2"/>
        <v>Monday</v>
      </c>
      <c r="B307" s="1">
        <v>42471</v>
      </c>
      <c r="C307">
        <v>0</v>
      </c>
      <c r="D307">
        <v>0</v>
      </c>
      <c r="E307">
        <v>0</v>
      </c>
    </row>
    <row r="308" spans="1:5" x14ac:dyDescent="0.25">
      <c r="A308" t="str">
        <f t="shared" si="2"/>
        <v>Tuesday</v>
      </c>
      <c r="B308" s="1">
        <v>42472</v>
      </c>
      <c r="C308">
        <v>0</v>
      </c>
      <c r="D308">
        <v>0</v>
      </c>
      <c r="E308">
        <v>0</v>
      </c>
    </row>
    <row r="309" spans="1:5" x14ac:dyDescent="0.25">
      <c r="A309" t="str">
        <f t="shared" si="2"/>
        <v>Wednesday</v>
      </c>
      <c r="B309" s="1">
        <v>42473</v>
      </c>
      <c r="C309">
        <v>0</v>
      </c>
      <c r="D309">
        <v>0</v>
      </c>
      <c r="E309">
        <v>0</v>
      </c>
    </row>
    <row r="310" spans="1:5" x14ac:dyDescent="0.25">
      <c r="A310" t="str">
        <f t="shared" si="2"/>
        <v>Thursday</v>
      </c>
      <c r="B310" s="1">
        <v>42474</v>
      </c>
      <c r="C310">
        <v>0</v>
      </c>
      <c r="D310">
        <v>0</v>
      </c>
      <c r="E310">
        <v>0</v>
      </c>
    </row>
    <row r="311" spans="1:5" x14ac:dyDescent="0.25">
      <c r="A311" t="str">
        <f t="shared" si="2"/>
        <v>Friday</v>
      </c>
      <c r="B311" s="1">
        <v>42475</v>
      </c>
      <c r="C311">
        <v>0</v>
      </c>
      <c r="D311">
        <v>0</v>
      </c>
      <c r="E311">
        <v>0</v>
      </c>
    </row>
    <row r="312" spans="1:5" x14ac:dyDescent="0.25">
      <c r="A312" t="str">
        <f t="shared" si="2"/>
        <v>Saturday</v>
      </c>
      <c r="B312" s="1">
        <v>42476</v>
      </c>
      <c r="C312">
        <v>0</v>
      </c>
      <c r="D312">
        <v>0</v>
      </c>
      <c r="E312">
        <v>0</v>
      </c>
    </row>
    <row r="313" spans="1:5" x14ac:dyDescent="0.25">
      <c r="A313" t="str">
        <f t="shared" si="2"/>
        <v>Sunday</v>
      </c>
      <c r="B313" s="1">
        <v>42477</v>
      </c>
      <c r="C313">
        <v>0</v>
      </c>
      <c r="D313">
        <v>0</v>
      </c>
      <c r="E313">
        <v>0</v>
      </c>
    </row>
    <row r="314" spans="1:5" x14ac:dyDescent="0.25">
      <c r="A314" t="str">
        <f t="shared" si="2"/>
        <v>Monday</v>
      </c>
      <c r="B314" s="1">
        <v>42478</v>
      </c>
      <c r="C314">
        <v>0</v>
      </c>
      <c r="D314">
        <v>0</v>
      </c>
      <c r="E314">
        <v>0</v>
      </c>
    </row>
    <row r="315" spans="1:5" x14ac:dyDescent="0.25">
      <c r="A315" t="str">
        <f t="shared" si="2"/>
        <v>Tuesday</v>
      </c>
      <c r="B315" s="1">
        <v>42479</v>
      </c>
      <c r="C315">
        <v>0</v>
      </c>
      <c r="D315">
        <v>0</v>
      </c>
      <c r="E315">
        <v>0</v>
      </c>
    </row>
    <row r="316" spans="1:5" x14ac:dyDescent="0.25">
      <c r="A316" t="str">
        <f t="shared" si="2"/>
        <v>Wednesday</v>
      </c>
      <c r="B316" s="1">
        <v>42480</v>
      </c>
      <c r="C316">
        <v>0</v>
      </c>
      <c r="D316">
        <v>0</v>
      </c>
      <c r="E316">
        <v>0</v>
      </c>
    </row>
    <row r="317" spans="1:5" x14ac:dyDescent="0.25">
      <c r="A317" t="str">
        <f t="shared" si="2"/>
        <v>Thursday</v>
      </c>
      <c r="B317" s="1">
        <v>42481</v>
      </c>
      <c r="C317">
        <v>0</v>
      </c>
      <c r="D317">
        <v>0</v>
      </c>
      <c r="E317">
        <v>0</v>
      </c>
    </row>
    <row r="318" spans="1:5" x14ac:dyDescent="0.25">
      <c r="A318" t="str">
        <f t="shared" si="2"/>
        <v>Friday</v>
      </c>
      <c r="B318" s="1">
        <v>42482</v>
      </c>
      <c r="C318">
        <v>0</v>
      </c>
      <c r="D318">
        <v>0</v>
      </c>
      <c r="E318">
        <v>0</v>
      </c>
    </row>
    <row r="319" spans="1:5" x14ac:dyDescent="0.25">
      <c r="A319" t="str">
        <f t="shared" si="2"/>
        <v>Saturday</v>
      </c>
      <c r="B319" s="1">
        <v>42483</v>
      </c>
      <c r="C319">
        <v>0</v>
      </c>
      <c r="D319">
        <v>0</v>
      </c>
      <c r="E319">
        <v>0</v>
      </c>
    </row>
    <row r="320" spans="1:5" x14ac:dyDescent="0.25">
      <c r="A320" t="str">
        <f t="shared" si="2"/>
        <v>Sunday</v>
      </c>
      <c r="B320" s="1">
        <v>42484</v>
      </c>
      <c r="C320">
        <v>0</v>
      </c>
      <c r="D320">
        <v>0</v>
      </c>
      <c r="E320">
        <v>0</v>
      </c>
    </row>
    <row r="321" spans="1:5" x14ac:dyDescent="0.25">
      <c r="A321" t="str">
        <f t="shared" si="2"/>
        <v>Monday</v>
      </c>
      <c r="B321" s="1">
        <v>42485</v>
      </c>
      <c r="C321">
        <v>0</v>
      </c>
      <c r="D321">
        <v>0</v>
      </c>
      <c r="E321">
        <v>0</v>
      </c>
    </row>
    <row r="322" spans="1:5" x14ac:dyDescent="0.25">
      <c r="A322" t="str">
        <f t="shared" ref="A322:A385" si="3">TEXT(B322,"dddd")</f>
        <v>Tuesday</v>
      </c>
      <c r="B322" s="1">
        <v>42486</v>
      </c>
      <c r="C322">
        <v>0</v>
      </c>
      <c r="D322">
        <v>0</v>
      </c>
      <c r="E322">
        <v>0</v>
      </c>
    </row>
    <row r="323" spans="1:5" x14ac:dyDescent="0.25">
      <c r="A323" t="str">
        <f t="shared" si="3"/>
        <v>Wednesday</v>
      </c>
      <c r="B323" s="1">
        <v>42487</v>
      </c>
      <c r="C323">
        <v>0</v>
      </c>
      <c r="D323">
        <v>0</v>
      </c>
      <c r="E323">
        <v>0</v>
      </c>
    </row>
    <row r="324" spans="1:5" x14ac:dyDescent="0.25">
      <c r="A324" t="str">
        <f t="shared" si="3"/>
        <v>Thursday</v>
      </c>
      <c r="B324" s="1">
        <v>42488</v>
      </c>
      <c r="C324">
        <v>0</v>
      </c>
      <c r="D324">
        <v>0</v>
      </c>
      <c r="E324">
        <v>0</v>
      </c>
    </row>
    <row r="325" spans="1:5" x14ac:dyDescent="0.25">
      <c r="A325" t="str">
        <f t="shared" si="3"/>
        <v>Friday</v>
      </c>
      <c r="B325" s="1">
        <v>42489</v>
      </c>
      <c r="C325">
        <v>0</v>
      </c>
      <c r="D325">
        <v>0</v>
      </c>
      <c r="E325">
        <v>0</v>
      </c>
    </row>
    <row r="326" spans="1:5" x14ac:dyDescent="0.25">
      <c r="A326" t="str">
        <f t="shared" si="3"/>
        <v>Saturday</v>
      </c>
      <c r="B326" s="1">
        <v>42490</v>
      </c>
      <c r="C326">
        <v>0</v>
      </c>
      <c r="D326">
        <v>0</v>
      </c>
      <c r="E326">
        <v>0</v>
      </c>
    </row>
    <row r="327" spans="1:5" x14ac:dyDescent="0.25">
      <c r="A327" t="str">
        <f t="shared" si="3"/>
        <v>Sunday</v>
      </c>
      <c r="B327" s="1">
        <v>42491</v>
      </c>
      <c r="C327">
        <v>0</v>
      </c>
      <c r="D327">
        <v>0</v>
      </c>
      <c r="E327">
        <v>0</v>
      </c>
    </row>
    <row r="328" spans="1:5" x14ac:dyDescent="0.25">
      <c r="A328" t="str">
        <f t="shared" si="3"/>
        <v>Monday</v>
      </c>
      <c r="B328" s="1">
        <v>42492</v>
      </c>
      <c r="C328">
        <v>0</v>
      </c>
      <c r="D328">
        <v>0</v>
      </c>
      <c r="E328">
        <v>0</v>
      </c>
    </row>
    <row r="329" spans="1:5" x14ac:dyDescent="0.25">
      <c r="A329" t="str">
        <f t="shared" si="3"/>
        <v>Tuesday</v>
      </c>
      <c r="B329" s="1">
        <v>42493</v>
      </c>
      <c r="C329">
        <v>0</v>
      </c>
      <c r="D329">
        <v>0</v>
      </c>
      <c r="E329">
        <v>0</v>
      </c>
    </row>
    <row r="330" spans="1:5" x14ac:dyDescent="0.25">
      <c r="A330" t="str">
        <f t="shared" si="3"/>
        <v>Wednesday</v>
      </c>
      <c r="B330" s="1">
        <v>42494</v>
      </c>
      <c r="C330">
        <v>0</v>
      </c>
      <c r="D330">
        <v>0</v>
      </c>
      <c r="E330">
        <v>0</v>
      </c>
    </row>
    <row r="331" spans="1:5" x14ac:dyDescent="0.25">
      <c r="A331" t="str">
        <f t="shared" si="3"/>
        <v>Thursday</v>
      </c>
      <c r="B331" s="1">
        <v>42495</v>
      </c>
      <c r="C331">
        <v>0</v>
      </c>
      <c r="D331">
        <v>0</v>
      </c>
      <c r="E331">
        <v>0</v>
      </c>
    </row>
    <row r="332" spans="1:5" x14ac:dyDescent="0.25">
      <c r="A332" t="str">
        <f t="shared" si="3"/>
        <v>Friday</v>
      </c>
      <c r="B332" s="1">
        <v>42496</v>
      </c>
      <c r="C332">
        <v>0</v>
      </c>
      <c r="D332">
        <v>0</v>
      </c>
      <c r="E332">
        <v>0</v>
      </c>
    </row>
    <row r="333" spans="1:5" x14ac:dyDescent="0.25">
      <c r="A333" t="str">
        <f t="shared" si="3"/>
        <v>Saturday</v>
      </c>
      <c r="B333" s="1">
        <v>42497</v>
      </c>
      <c r="C333">
        <v>0</v>
      </c>
      <c r="D333">
        <v>0</v>
      </c>
      <c r="E333">
        <v>0</v>
      </c>
    </row>
    <row r="334" spans="1:5" x14ac:dyDescent="0.25">
      <c r="A334" t="str">
        <f t="shared" si="3"/>
        <v>Sunday</v>
      </c>
      <c r="B334" s="1">
        <v>42498</v>
      </c>
      <c r="C334">
        <v>0</v>
      </c>
      <c r="D334">
        <v>0</v>
      </c>
      <c r="E334">
        <v>0</v>
      </c>
    </row>
    <row r="335" spans="1:5" x14ac:dyDescent="0.25">
      <c r="A335" t="str">
        <f t="shared" si="3"/>
        <v>Monday</v>
      </c>
      <c r="B335" s="1">
        <v>42499</v>
      </c>
      <c r="C335">
        <v>0</v>
      </c>
      <c r="D335">
        <v>0</v>
      </c>
      <c r="E335">
        <v>0</v>
      </c>
    </row>
    <row r="336" spans="1:5" x14ac:dyDescent="0.25">
      <c r="A336" t="str">
        <f t="shared" si="3"/>
        <v>Tuesday</v>
      </c>
      <c r="B336" s="1">
        <v>42500</v>
      </c>
      <c r="C336">
        <v>0</v>
      </c>
      <c r="D336">
        <v>0</v>
      </c>
      <c r="E336">
        <v>0</v>
      </c>
    </row>
    <row r="337" spans="1:5" x14ac:dyDescent="0.25">
      <c r="A337" t="str">
        <f t="shared" si="3"/>
        <v>Wednesday</v>
      </c>
      <c r="B337" s="1">
        <v>42501</v>
      </c>
      <c r="C337">
        <v>0</v>
      </c>
      <c r="D337">
        <v>0</v>
      </c>
      <c r="E337">
        <v>0</v>
      </c>
    </row>
    <row r="338" spans="1:5" x14ac:dyDescent="0.25">
      <c r="A338" t="str">
        <f t="shared" si="3"/>
        <v>Thursday</v>
      </c>
      <c r="B338" s="1">
        <v>42502</v>
      </c>
      <c r="C338">
        <v>0</v>
      </c>
      <c r="D338">
        <v>0</v>
      </c>
      <c r="E338">
        <v>0</v>
      </c>
    </row>
    <row r="339" spans="1:5" x14ac:dyDescent="0.25">
      <c r="A339" t="str">
        <f t="shared" si="3"/>
        <v>Friday</v>
      </c>
      <c r="B339" s="1">
        <v>42503</v>
      </c>
      <c r="C339">
        <v>0</v>
      </c>
      <c r="D339">
        <v>0</v>
      </c>
      <c r="E339">
        <v>0</v>
      </c>
    </row>
    <row r="340" spans="1:5" x14ac:dyDescent="0.25">
      <c r="A340" t="str">
        <f t="shared" si="3"/>
        <v>Saturday</v>
      </c>
      <c r="B340" s="1">
        <v>42504</v>
      </c>
      <c r="C340">
        <v>0</v>
      </c>
      <c r="D340">
        <v>0</v>
      </c>
      <c r="E340">
        <v>0</v>
      </c>
    </row>
    <row r="341" spans="1:5" x14ac:dyDescent="0.25">
      <c r="A341" t="str">
        <f t="shared" si="3"/>
        <v>Sunday</v>
      </c>
      <c r="B341" s="1">
        <v>42505</v>
      </c>
      <c r="C341">
        <v>0</v>
      </c>
      <c r="D341">
        <v>0</v>
      </c>
      <c r="E341">
        <v>0</v>
      </c>
    </row>
    <row r="342" spans="1:5" x14ac:dyDescent="0.25">
      <c r="A342" t="str">
        <f t="shared" si="3"/>
        <v>Monday</v>
      </c>
      <c r="B342" s="1">
        <v>42506</v>
      </c>
      <c r="C342">
        <v>0</v>
      </c>
      <c r="D342">
        <v>0</v>
      </c>
      <c r="E342">
        <v>0</v>
      </c>
    </row>
    <row r="343" spans="1:5" x14ac:dyDescent="0.25">
      <c r="A343" t="str">
        <f t="shared" si="3"/>
        <v>Tuesday</v>
      </c>
      <c r="B343" s="1">
        <v>42507</v>
      </c>
      <c r="C343">
        <v>0</v>
      </c>
      <c r="D343">
        <v>0</v>
      </c>
      <c r="E343">
        <v>0</v>
      </c>
    </row>
    <row r="344" spans="1:5" x14ac:dyDescent="0.25">
      <c r="A344" t="str">
        <f t="shared" si="3"/>
        <v>Wednesday</v>
      </c>
      <c r="B344" s="1">
        <v>42508</v>
      </c>
      <c r="C344">
        <v>0</v>
      </c>
      <c r="D344">
        <v>0</v>
      </c>
      <c r="E344">
        <v>0</v>
      </c>
    </row>
    <row r="345" spans="1:5" x14ac:dyDescent="0.25">
      <c r="A345" t="str">
        <f t="shared" si="3"/>
        <v>Thursday</v>
      </c>
      <c r="B345" s="1">
        <v>42509</v>
      </c>
      <c r="C345">
        <v>0</v>
      </c>
      <c r="D345">
        <v>0</v>
      </c>
      <c r="E345">
        <v>0</v>
      </c>
    </row>
    <row r="346" spans="1:5" x14ac:dyDescent="0.25">
      <c r="A346" t="str">
        <f t="shared" si="3"/>
        <v>Friday</v>
      </c>
      <c r="B346" s="1">
        <v>42510</v>
      </c>
      <c r="C346">
        <v>0</v>
      </c>
      <c r="D346">
        <v>0</v>
      </c>
      <c r="E346">
        <v>0</v>
      </c>
    </row>
    <row r="347" spans="1:5" x14ac:dyDescent="0.25">
      <c r="A347" t="str">
        <f t="shared" si="3"/>
        <v>Saturday</v>
      </c>
      <c r="B347" s="1">
        <v>42511</v>
      </c>
      <c r="C347">
        <v>0</v>
      </c>
      <c r="D347">
        <v>0</v>
      </c>
      <c r="E347">
        <v>0</v>
      </c>
    </row>
    <row r="348" spans="1:5" x14ac:dyDescent="0.25">
      <c r="A348" t="str">
        <f t="shared" si="3"/>
        <v>Sunday</v>
      </c>
      <c r="B348" s="1">
        <v>42512</v>
      </c>
      <c r="C348">
        <v>0</v>
      </c>
      <c r="D348">
        <v>0</v>
      </c>
      <c r="E348">
        <v>0</v>
      </c>
    </row>
    <row r="349" spans="1:5" x14ac:dyDescent="0.25">
      <c r="A349" t="str">
        <f t="shared" si="3"/>
        <v>Monday</v>
      </c>
      <c r="B349" s="1">
        <v>42513</v>
      </c>
      <c r="C349">
        <v>0</v>
      </c>
      <c r="D349">
        <v>0</v>
      </c>
      <c r="E349">
        <v>0</v>
      </c>
    </row>
    <row r="350" spans="1:5" x14ac:dyDescent="0.25">
      <c r="A350" t="str">
        <f t="shared" si="3"/>
        <v>Tuesday</v>
      </c>
      <c r="B350" s="1">
        <v>42514</v>
      </c>
      <c r="C350">
        <v>0</v>
      </c>
      <c r="D350">
        <v>0</v>
      </c>
      <c r="E350">
        <v>0</v>
      </c>
    </row>
    <row r="351" spans="1:5" x14ac:dyDescent="0.25">
      <c r="A351" t="str">
        <f t="shared" si="3"/>
        <v>Wednesday</v>
      </c>
      <c r="B351" s="1">
        <v>42515</v>
      </c>
      <c r="C351">
        <v>0</v>
      </c>
      <c r="D351">
        <v>0</v>
      </c>
      <c r="E351">
        <v>0</v>
      </c>
    </row>
    <row r="352" spans="1:5" x14ac:dyDescent="0.25">
      <c r="A352" t="str">
        <f t="shared" si="3"/>
        <v>Thursday</v>
      </c>
      <c r="B352" s="1">
        <v>42516</v>
      </c>
      <c r="C352">
        <v>0</v>
      </c>
      <c r="D352">
        <v>0</v>
      </c>
      <c r="E352">
        <v>0</v>
      </c>
    </row>
    <row r="353" spans="1:5" x14ac:dyDescent="0.25">
      <c r="A353" t="str">
        <f t="shared" si="3"/>
        <v>Friday</v>
      </c>
      <c r="B353" s="1">
        <v>42517</v>
      </c>
      <c r="C353">
        <v>0</v>
      </c>
      <c r="D353">
        <v>0</v>
      </c>
      <c r="E353">
        <v>0</v>
      </c>
    </row>
    <row r="354" spans="1:5" x14ac:dyDescent="0.25">
      <c r="A354" t="str">
        <f t="shared" si="3"/>
        <v>Saturday</v>
      </c>
      <c r="B354" s="1">
        <v>42518</v>
      </c>
      <c r="C354">
        <v>0</v>
      </c>
      <c r="D354">
        <v>0</v>
      </c>
      <c r="E354">
        <v>0</v>
      </c>
    </row>
    <row r="355" spans="1:5" x14ac:dyDescent="0.25">
      <c r="A355" t="str">
        <f t="shared" si="3"/>
        <v>Sunday</v>
      </c>
      <c r="B355" s="1">
        <v>42519</v>
      </c>
      <c r="C355">
        <v>0</v>
      </c>
      <c r="D355">
        <v>0</v>
      </c>
      <c r="E355">
        <v>0</v>
      </c>
    </row>
    <row r="356" spans="1:5" x14ac:dyDescent="0.25">
      <c r="A356" t="str">
        <f t="shared" si="3"/>
        <v>Monday</v>
      </c>
      <c r="B356" s="1">
        <v>42520</v>
      </c>
      <c r="C356">
        <v>0</v>
      </c>
      <c r="D356">
        <v>0</v>
      </c>
      <c r="E356">
        <v>0</v>
      </c>
    </row>
    <row r="357" spans="1:5" x14ac:dyDescent="0.25">
      <c r="A357" t="str">
        <f t="shared" si="3"/>
        <v>Tuesday</v>
      </c>
      <c r="B357" s="1">
        <v>42521</v>
      </c>
      <c r="C357">
        <v>0</v>
      </c>
      <c r="D357">
        <v>0</v>
      </c>
      <c r="E357">
        <v>0</v>
      </c>
    </row>
    <row r="358" spans="1:5" x14ac:dyDescent="0.25">
      <c r="A358" t="str">
        <f t="shared" si="3"/>
        <v>Wednesday</v>
      </c>
      <c r="B358" s="1">
        <v>42522</v>
      </c>
      <c r="C358">
        <v>0</v>
      </c>
      <c r="D358">
        <v>0</v>
      </c>
      <c r="E358">
        <v>0</v>
      </c>
    </row>
    <row r="359" spans="1:5" x14ac:dyDescent="0.25">
      <c r="A359" t="str">
        <f t="shared" si="3"/>
        <v>Thursday</v>
      </c>
      <c r="B359" s="1">
        <v>42523</v>
      </c>
      <c r="C359">
        <v>0</v>
      </c>
      <c r="D359">
        <v>0</v>
      </c>
      <c r="E359">
        <v>0</v>
      </c>
    </row>
    <row r="360" spans="1:5" x14ac:dyDescent="0.25">
      <c r="A360" t="str">
        <f t="shared" si="3"/>
        <v>Friday</v>
      </c>
      <c r="B360" s="1">
        <v>42524</v>
      </c>
      <c r="C360">
        <v>0</v>
      </c>
      <c r="D360">
        <v>0</v>
      </c>
      <c r="E360">
        <v>0</v>
      </c>
    </row>
    <row r="361" spans="1:5" x14ac:dyDescent="0.25">
      <c r="A361" t="str">
        <f t="shared" si="3"/>
        <v>Saturday</v>
      </c>
      <c r="B361" s="1">
        <v>42525</v>
      </c>
      <c r="C361">
        <v>0</v>
      </c>
      <c r="D361">
        <v>0</v>
      </c>
      <c r="E361">
        <v>0</v>
      </c>
    </row>
    <row r="362" spans="1:5" x14ac:dyDescent="0.25">
      <c r="A362" t="str">
        <f t="shared" si="3"/>
        <v>Sunday</v>
      </c>
      <c r="B362" s="1">
        <v>42526</v>
      </c>
      <c r="C362">
        <v>0</v>
      </c>
      <c r="D362">
        <v>0</v>
      </c>
      <c r="E362">
        <v>0</v>
      </c>
    </row>
    <row r="363" spans="1:5" x14ac:dyDescent="0.25">
      <c r="A363" t="str">
        <f t="shared" si="3"/>
        <v>Monday</v>
      </c>
      <c r="B363" s="1">
        <v>42527</v>
      </c>
      <c r="C363">
        <v>0</v>
      </c>
      <c r="D363">
        <v>0</v>
      </c>
      <c r="E363">
        <v>0</v>
      </c>
    </row>
    <row r="364" spans="1:5" x14ac:dyDescent="0.25">
      <c r="A364" t="str">
        <f t="shared" si="3"/>
        <v>Tuesday</v>
      </c>
      <c r="B364" s="1">
        <v>42528</v>
      </c>
      <c r="C364">
        <v>0</v>
      </c>
      <c r="D364">
        <v>0</v>
      </c>
      <c r="E364">
        <v>0</v>
      </c>
    </row>
    <row r="365" spans="1:5" x14ac:dyDescent="0.25">
      <c r="A365" t="str">
        <f t="shared" si="3"/>
        <v>Wednesday</v>
      </c>
      <c r="B365" s="1">
        <v>42529</v>
      </c>
      <c r="C365">
        <v>0</v>
      </c>
      <c r="D365">
        <v>0</v>
      </c>
      <c r="E365">
        <v>0</v>
      </c>
    </row>
    <row r="366" spans="1:5" x14ac:dyDescent="0.25">
      <c r="A366" t="str">
        <f t="shared" si="3"/>
        <v>Thursday</v>
      </c>
      <c r="B366" s="1">
        <v>42530</v>
      </c>
      <c r="C366">
        <v>0</v>
      </c>
      <c r="D366">
        <v>0</v>
      </c>
      <c r="E366">
        <v>0</v>
      </c>
    </row>
    <row r="367" spans="1:5" x14ac:dyDescent="0.25">
      <c r="A367" t="str">
        <f t="shared" si="3"/>
        <v>Friday</v>
      </c>
      <c r="B367" s="1">
        <v>42531</v>
      </c>
      <c r="C367">
        <v>0</v>
      </c>
      <c r="D367">
        <v>0</v>
      </c>
      <c r="E367">
        <v>0</v>
      </c>
    </row>
    <row r="368" spans="1:5" x14ac:dyDescent="0.25">
      <c r="A368" t="str">
        <f t="shared" si="3"/>
        <v>Saturday</v>
      </c>
      <c r="B368" s="1">
        <v>42532</v>
      </c>
      <c r="C368">
        <v>0</v>
      </c>
      <c r="D368">
        <v>0</v>
      </c>
      <c r="E368">
        <v>0</v>
      </c>
    </row>
    <row r="369" spans="1:5" x14ac:dyDescent="0.25">
      <c r="A369" t="str">
        <f t="shared" si="3"/>
        <v>Sunday</v>
      </c>
      <c r="B369" s="1">
        <v>42533</v>
      </c>
      <c r="C369">
        <v>0</v>
      </c>
      <c r="D369">
        <v>0</v>
      </c>
      <c r="E369">
        <v>0</v>
      </c>
    </row>
    <row r="370" spans="1:5" x14ac:dyDescent="0.25">
      <c r="A370" t="str">
        <f t="shared" si="3"/>
        <v>Monday</v>
      </c>
      <c r="B370" s="1">
        <v>42534</v>
      </c>
      <c r="C370">
        <v>0</v>
      </c>
      <c r="D370">
        <v>0</v>
      </c>
      <c r="E370">
        <v>0</v>
      </c>
    </row>
    <row r="371" spans="1:5" x14ac:dyDescent="0.25">
      <c r="A371" t="str">
        <f t="shared" si="3"/>
        <v>Tuesday</v>
      </c>
      <c r="B371" s="1">
        <v>42535</v>
      </c>
      <c r="C371">
        <v>0</v>
      </c>
      <c r="D371">
        <v>0</v>
      </c>
      <c r="E371">
        <v>0</v>
      </c>
    </row>
    <row r="372" spans="1:5" x14ac:dyDescent="0.25">
      <c r="A372" t="str">
        <f t="shared" si="3"/>
        <v>Wednesday</v>
      </c>
      <c r="B372" s="1">
        <v>42536</v>
      </c>
      <c r="C372">
        <v>0</v>
      </c>
      <c r="D372">
        <v>0</v>
      </c>
      <c r="E372">
        <v>0</v>
      </c>
    </row>
    <row r="373" spans="1:5" x14ac:dyDescent="0.25">
      <c r="A373" t="str">
        <f t="shared" si="3"/>
        <v>Thursday</v>
      </c>
      <c r="B373" s="1">
        <v>42537</v>
      </c>
      <c r="C373">
        <v>0</v>
      </c>
      <c r="D373">
        <v>0</v>
      </c>
      <c r="E373">
        <v>0</v>
      </c>
    </row>
    <row r="374" spans="1:5" x14ac:dyDescent="0.25">
      <c r="A374" t="str">
        <f t="shared" si="3"/>
        <v>Friday</v>
      </c>
      <c r="B374" s="1">
        <v>42538</v>
      </c>
      <c r="C374">
        <v>0</v>
      </c>
      <c r="D374">
        <v>0</v>
      </c>
      <c r="E374">
        <v>0</v>
      </c>
    </row>
    <row r="375" spans="1:5" x14ac:dyDescent="0.25">
      <c r="A375" t="str">
        <f t="shared" si="3"/>
        <v>Saturday</v>
      </c>
      <c r="B375" s="1">
        <v>42539</v>
      </c>
      <c r="C375">
        <v>0</v>
      </c>
      <c r="D375">
        <v>0</v>
      </c>
      <c r="E375">
        <v>0</v>
      </c>
    </row>
    <row r="376" spans="1:5" x14ac:dyDescent="0.25">
      <c r="A376" t="str">
        <f t="shared" si="3"/>
        <v>Sunday</v>
      </c>
      <c r="B376" s="1">
        <v>42540</v>
      </c>
      <c r="C376">
        <v>0</v>
      </c>
      <c r="D376">
        <v>0</v>
      </c>
      <c r="E376">
        <v>0</v>
      </c>
    </row>
    <row r="377" spans="1:5" x14ac:dyDescent="0.25">
      <c r="A377" t="str">
        <f t="shared" si="3"/>
        <v>Monday</v>
      </c>
      <c r="B377" s="1">
        <v>42541</v>
      </c>
      <c r="C377">
        <v>0</v>
      </c>
      <c r="D377">
        <v>0</v>
      </c>
      <c r="E377">
        <v>0</v>
      </c>
    </row>
    <row r="378" spans="1:5" x14ac:dyDescent="0.25">
      <c r="A378" t="str">
        <f t="shared" si="3"/>
        <v>Tuesday</v>
      </c>
      <c r="B378" s="1">
        <v>42542</v>
      </c>
      <c r="C378">
        <v>0</v>
      </c>
      <c r="D378">
        <v>0</v>
      </c>
      <c r="E378">
        <v>0</v>
      </c>
    </row>
    <row r="379" spans="1:5" x14ac:dyDescent="0.25">
      <c r="A379" t="str">
        <f t="shared" si="3"/>
        <v>Wednesday</v>
      </c>
      <c r="B379" s="1">
        <v>42543</v>
      </c>
      <c r="C379">
        <v>0</v>
      </c>
      <c r="D379">
        <v>0</v>
      </c>
      <c r="E379">
        <v>0</v>
      </c>
    </row>
    <row r="380" spans="1:5" x14ac:dyDescent="0.25">
      <c r="A380" t="str">
        <f t="shared" si="3"/>
        <v>Thursday</v>
      </c>
      <c r="B380" s="1">
        <v>42544</v>
      </c>
      <c r="C380">
        <v>0</v>
      </c>
      <c r="D380">
        <v>0</v>
      </c>
      <c r="E380">
        <v>0</v>
      </c>
    </row>
    <row r="381" spans="1:5" x14ac:dyDescent="0.25">
      <c r="A381" t="str">
        <f t="shared" si="3"/>
        <v>Friday</v>
      </c>
      <c r="B381" s="1">
        <v>42545</v>
      </c>
      <c r="C381">
        <v>0</v>
      </c>
      <c r="D381">
        <v>0</v>
      </c>
      <c r="E381">
        <v>0</v>
      </c>
    </row>
    <row r="382" spans="1:5" x14ac:dyDescent="0.25">
      <c r="A382" t="str">
        <f t="shared" si="3"/>
        <v>Saturday</v>
      </c>
      <c r="B382" s="1">
        <v>42546</v>
      </c>
      <c r="C382">
        <v>0</v>
      </c>
      <c r="D382">
        <v>0</v>
      </c>
      <c r="E382">
        <v>0</v>
      </c>
    </row>
    <row r="383" spans="1:5" x14ac:dyDescent="0.25">
      <c r="A383" t="str">
        <f t="shared" si="3"/>
        <v>Sunday</v>
      </c>
      <c r="B383" s="1">
        <v>42547</v>
      </c>
      <c r="C383">
        <v>0</v>
      </c>
      <c r="D383">
        <v>0</v>
      </c>
      <c r="E383">
        <v>0</v>
      </c>
    </row>
    <row r="384" spans="1:5" x14ac:dyDescent="0.25">
      <c r="A384" t="str">
        <f t="shared" si="3"/>
        <v>Monday</v>
      </c>
      <c r="B384" s="1">
        <v>42548</v>
      </c>
      <c r="C384">
        <v>0</v>
      </c>
      <c r="D384">
        <v>0</v>
      </c>
      <c r="E384">
        <v>0</v>
      </c>
    </row>
    <row r="385" spans="1:5" x14ac:dyDescent="0.25">
      <c r="A385" t="str">
        <f t="shared" si="3"/>
        <v>Tuesday</v>
      </c>
      <c r="B385" s="1">
        <v>42549</v>
      </c>
      <c r="C385">
        <v>0</v>
      </c>
      <c r="D385">
        <v>0</v>
      </c>
      <c r="E385">
        <v>0</v>
      </c>
    </row>
    <row r="386" spans="1:5" x14ac:dyDescent="0.25">
      <c r="A386" t="str">
        <f t="shared" ref="A386:A449" si="4">TEXT(B386,"dddd")</f>
        <v>Wednesday</v>
      </c>
      <c r="B386" s="1">
        <v>42550</v>
      </c>
      <c r="C386">
        <v>0</v>
      </c>
      <c r="D386">
        <v>0</v>
      </c>
      <c r="E386">
        <v>0</v>
      </c>
    </row>
    <row r="387" spans="1:5" x14ac:dyDescent="0.25">
      <c r="A387" t="str">
        <f t="shared" si="4"/>
        <v>Thursday</v>
      </c>
      <c r="B387" s="1">
        <v>42551</v>
      </c>
      <c r="C387">
        <v>0</v>
      </c>
      <c r="D387">
        <v>0</v>
      </c>
      <c r="E387">
        <v>0</v>
      </c>
    </row>
    <row r="388" spans="1:5" x14ac:dyDescent="0.25">
      <c r="A388" t="str">
        <f t="shared" si="4"/>
        <v>Friday</v>
      </c>
      <c r="B388" s="1">
        <v>42552</v>
      </c>
      <c r="C388">
        <v>0</v>
      </c>
      <c r="D388">
        <v>0</v>
      </c>
      <c r="E388">
        <v>0</v>
      </c>
    </row>
    <row r="389" spans="1:5" x14ac:dyDescent="0.25">
      <c r="A389" t="str">
        <f t="shared" si="4"/>
        <v>Saturday</v>
      </c>
      <c r="B389" s="1">
        <v>42553</v>
      </c>
      <c r="C389">
        <v>0</v>
      </c>
      <c r="D389">
        <v>0</v>
      </c>
      <c r="E389">
        <v>0</v>
      </c>
    </row>
    <row r="390" spans="1:5" x14ac:dyDescent="0.25">
      <c r="A390" t="str">
        <f t="shared" si="4"/>
        <v>Sunday</v>
      </c>
      <c r="B390" s="1">
        <v>42554</v>
      </c>
      <c r="C390">
        <v>0</v>
      </c>
      <c r="D390">
        <v>0</v>
      </c>
      <c r="E390">
        <v>0</v>
      </c>
    </row>
    <row r="391" spans="1:5" x14ac:dyDescent="0.25">
      <c r="A391" t="str">
        <f t="shared" si="4"/>
        <v>Monday</v>
      </c>
      <c r="B391" s="1">
        <v>42555</v>
      </c>
      <c r="C391">
        <v>0</v>
      </c>
      <c r="D391">
        <v>0</v>
      </c>
      <c r="E391">
        <v>0</v>
      </c>
    </row>
    <row r="392" spans="1:5" x14ac:dyDescent="0.25">
      <c r="A392" t="str">
        <f t="shared" si="4"/>
        <v>Tuesday</v>
      </c>
      <c r="B392" s="1">
        <v>42556</v>
      </c>
      <c r="C392">
        <v>0</v>
      </c>
      <c r="D392">
        <v>0</v>
      </c>
      <c r="E392">
        <v>0</v>
      </c>
    </row>
    <row r="393" spans="1:5" x14ac:dyDescent="0.25">
      <c r="A393" t="str">
        <f t="shared" si="4"/>
        <v>Wednesday</v>
      </c>
      <c r="B393" s="1">
        <v>42557</v>
      </c>
      <c r="C393">
        <v>0</v>
      </c>
      <c r="D393">
        <v>0</v>
      </c>
      <c r="E393">
        <v>0</v>
      </c>
    </row>
    <row r="394" spans="1:5" x14ac:dyDescent="0.25">
      <c r="A394" t="str">
        <f t="shared" si="4"/>
        <v>Thursday</v>
      </c>
      <c r="B394" s="1">
        <v>42558</v>
      </c>
      <c r="C394">
        <v>0</v>
      </c>
      <c r="D394">
        <v>0</v>
      </c>
      <c r="E394">
        <v>0</v>
      </c>
    </row>
    <row r="395" spans="1:5" x14ac:dyDescent="0.25">
      <c r="A395" t="str">
        <f t="shared" si="4"/>
        <v>Friday</v>
      </c>
      <c r="B395" s="1">
        <v>42559</v>
      </c>
      <c r="C395">
        <v>0</v>
      </c>
      <c r="D395">
        <v>0</v>
      </c>
      <c r="E395">
        <v>0</v>
      </c>
    </row>
    <row r="396" spans="1:5" x14ac:dyDescent="0.25">
      <c r="A396" t="str">
        <f t="shared" si="4"/>
        <v>Saturday</v>
      </c>
      <c r="B396" s="1">
        <v>42560</v>
      </c>
      <c r="C396">
        <v>0</v>
      </c>
      <c r="D396">
        <v>0</v>
      </c>
      <c r="E396">
        <v>0</v>
      </c>
    </row>
    <row r="397" spans="1:5" x14ac:dyDescent="0.25">
      <c r="A397" t="str">
        <f t="shared" si="4"/>
        <v>Sunday</v>
      </c>
      <c r="B397" s="1">
        <v>42561</v>
      </c>
      <c r="C397">
        <v>0</v>
      </c>
      <c r="D397">
        <v>0</v>
      </c>
      <c r="E397">
        <v>0</v>
      </c>
    </row>
    <row r="398" spans="1:5" x14ac:dyDescent="0.25">
      <c r="A398" t="str">
        <f t="shared" si="4"/>
        <v>Monday</v>
      </c>
      <c r="B398" s="1">
        <v>42562</v>
      </c>
      <c r="C398">
        <v>0</v>
      </c>
      <c r="D398">
        <v>0</v>
      </c>
      <c r="E398">
        <v>0</v>
      </c>
    </row>
    <row r="399" spans="1:5" x14ac:dyDescent="0.25">
      <c r="A399" t="str">
        <f t="shared" si="4"/>
        <v>Tuesday</v>
      </c>
      <c r="B399" s="1">
        <v>42563</v>
      </c>
      <c r="C399">
        <v>0</v>
      </c>
      <c r="D399">
        <v>0</v>
      </c>
      <c r="E399">
        <v>0</v>
      </c>
    </row>
    <row r="400" spans="1:5" x14ac:dyDescent="0.25">
      <c r="A400" t="str">
        <f t="shared" si="4"/>
        <v>Wednesday</v>
      </c>
      <c r="B400" s="1">
        <v>42564</v>
      </c>
      <c r="C400">
        <v>0</v>
      </c>
      <c r="D400">
        <v>0</v>
      </c>
      <c r="E400">
        <v>0</v>
      </c>
    </row>
    <row r="401" spans="1:5" x14ac:dyDescent="0.25">
      <c r="A401" t="str">
        <f t="shared" si="4"/>
        <v>Thursday</v>
      </c>
      <c r="B401" s="1">
        <v>42565</v>
      </c>
      <c r="C401">
        <v>0</v>
      </c>
      <c r="D401">
        <v>0</v>
      </c>
      <c r="E401">
        <v>0</v>
      </c>
    </row>
    <row r="402" spans="1:5" x14ac:dyDescent="0.25">
      <c r="A402" t="str">
        <f t="shared" si="4"/>
        <v>Friday</v>
      </c>
      <c r="B402" s="1">
        <v>42566</v>
      </c>
      <c r="C402">
        <v>0</v>
      </c>
      <c r="D402">
        <v>0</v>
      </c>
      <c r="E402">
        <v>0</v>
      </c>
    </row>
    <row r="403" spans="1:5" x14ac:dyDescent="0.25">
      <c r="A403" t="str">
        <f t="shared" si="4"/>
        <v>Saturday</v>
      </c>
      <c r="B403" s="1">
        <v>42567</v>
      </c>
      <c r="C403">
        <v>0</v>
      </c>
      <c r="D403">
        <v>0</v>
      </c>
      <c r="E403">
        <v>0</v>
      </c>
    </row>
    <row r="404" spans="1:5" x14ac:dyDescent="0.25">
      <c r="A404" t="str">
        <f t="shared" si="4"/>
        <v>Sunday</v>
      </c>
      <c r="B404" s="1">
        <v>42568</v>
      </c>
      <c r="C404">
        <v>0</v>
      </c>
      <c r="D404">
        <v>0</v>
      </c>
      <c r="E404">
        <v>0</v>
      </c>
    </row>
    <row r="405" spans="1:5" x14ac:dyDescent="0.25">
      <c r="A405" t="str">
        <f t="shared" si="4"/>
        <v>Monday</v>
      </c>
      <c r="B405" s="1">
        <v>42569</v>
      </c>
      <c r="C405">
        <v>0</v>
      </c>
      <c r="D405">
        <v>0</v>
      </c>
      <c r="E405">
        <v>0</v>
      </c>
    </row>
    <row r="406" spans="1:5" x14ac:dyDescent="0.25">
      <c r="A406" t="str">
        <f t="shared" si="4"/>
        <v>Tuesday</v>
      </c>
      <c r="B406" s="1">
        <v>42570</v>
      </c>
      <c r="C406">
        <v>0</v>
      </c>
      <c r="D406">
        <v>0</v>
      </c>
      <c r="E406">
        <v>0</v>
      </c>
    </row>
    <row r="407" spans="1:5" x14ac:dyDescent="0.25">
      <c r="A407" t="str">
        <f t="shared" si="4"/>
        <v>Wednesday</v>
      </c>
      <c r="B407" s="1">
        <v>42571</v>
      </c>
      <c r="C407">
        <v>0</v>
      </c>
      <c r="D407">
        <v>0</v>
      </c>
      <c r="E407">
        <v>0</v>
      </c>
    </row>
    <row r="408" spans="1:5" x14ac:dyDescent="0.25">
      <c r="A408" t="str">
        <f t="shared" si="4"/>
        <v>Thursday</v>
      </c>
      <c r="B408" s="1">
        <v>42572</v>
      </c>
      <c r="C408">
        <v>0</v>
      </c>
      <c r="D408">
        <v>0</v>
      </c>
      <c r="E408">
        <v>0</v>
      </c>
    </row>
    <row r="409" spans="1:5" x14ac:dyDescent="0.25">
      <c r="A409" t="str">
        <f t="shared" si="4"/>
        <v>Friday</v>
      </c>
      <c r="B409" s="1">
        <v>42573</v>
      </c>
      <c r="C409">
        <v>0</v>
      </c>
      <c r="D409">
        <v>0</v>
      </c>
      <c r="E409">
        <v>0</v>
      </c>
    </row>
    <row r="410" spans="1:5" x14ac:dyDescent="0.25">
      <c r="A410" t="str">
        <f t="shared" si="4"/>
        <v>Saturday</v>
      </c>
      <c r="B410" s="1">
        <v>42574</v>
      </c>
      <c r="C410">
        <v>0</v>
      </c>
      <c r="D410">
        <v>0</v>
      </c>
      <c r="E410">
        <v>0</v>
      </c>
    </row>
    <row r="411" spans="1:5" x14ac:dyDescent="0.25">
      <c r="A411" t="str">
        <f t="shared" si="4"/>
        <v>Sunday</v>
      </c>
      <c r="B411" s="1">
        <v>42575</v>
      </c>
      <c r="C411">
        <v>0</v>
      </c>
      <c r="D411">
        <v>0</v>
      </c>
      <c r="E411">
        <v>0</v>
      </c>
    </row>
    <row r="412" spans="1:5" x14ac:dyDescent="0.25">
      <c r="A412" t="str">
        <f t="shared" si="4"/>
        <v>Monday</v>
      </c>
      <c r="B412" s="1">
        <v>42576</v>
      </c>
      <c r="C412">
        <v>0</v>
      </c>
      <c r="D412">
        <v>0</v>
      </c>
      <c r="E412">
        <v>0</v>
      </c>
    </row>
    <row r="413" spans="1:5" x14ac:dyDescent="0.25">
      <c r="A413" t="str">
        <f t="shared" si="4"/>
        <v>Tuesday</v>
      </c>
      <c r="B413" s="1">
        <v>42577</v>
      </c>
      <c r="C413">
        <v>0</v>
      </c>
      <c r="D413">
        <v>0</v>
      </c>
      <c r="E413">
        <v>0</v>
      </c>
    </row>
    <row r="414" spans="1:5" x14ac:dyDescent="0.25">
      <c r="A414" t="str">
        <f t="shared" si="4"/>
        <v>Wednesday</v>
      </c>
      <c r="B414" s="1">
        <v>42578</v>
      </c>
      <c r="C414">
        <v>0</v>
      </c>
      <c r="D414">
        <v>0</v>
      </c>
      <c r="E414">
        <v>0</v>
      </c>
    </row>
    <row r="415" spans="1:5" x14ac:dyDescent="0.25">
      <c r="A415" t="str">
        <f t="shared" si="4"/>
        <v>Thursday</v>
      </c>
      <c r="B415" s="1">
        <v>42579</v>
      </c>
      <c r="C415">
        <v>0</v>
      </c>
      <c r="D415">
        <v>0</v>
      </c>
      <c r="E415">
        <v>0</v>
      </c>
    </row>
    <row r="416" spans="1:5" x14ac:dyDescent="0.25">
      <c r="A416" t="str">
        <f t="shared" si="4"/>
        <v>Friday</v>
      </c>
      <c r="B416" s="1">
        <v>42580</v>
      </c>
      <c r="C416">
        <v>0</v>
      </c>
      <c r="D416">
        <v>0</v>
      </c>
      <c r="E416">
        <v>0</v>
      </c>
    </row>
    <row r="417" spans="1:5" x14ac:dyDescent="0.25">
      <c r="A417" t="str">
        <f t="shared" si="4"/>
        <v>Saturday</v>
      </c>
      <c r="B417" s="1">
        <v>42581</v>
      </c>
      <c r="C417">
        <v>0</v>
      </c>
      <c r="D417">
        <v>0</v>
      </c>
      <c r="E417">
        <v>0</v>
      </c>
    </row>
    <row r="418" spans="1:5" x14ac:dyDescent="0.25">
      <c r="A418" t="str">
        <f t="shared" si="4"/>
        <v>Sunday</v>
      </c>
      <c r="B418" s="1">
        <v>42582</v>
      </c>
      <c r="C418">
        <v>0</v>
      </c>
      <c r="D418">
        <v>0</v>
      </c>
      <c r="E418">
        <v>0</v>
      </c>
    </row>
    <row r="419" spans="1:5" x14ac:dyDescent="0.25">
      <c r="A419" t="str">
        <f t="shared" si="4"/>
        <v>Monday</v>
      </c>
      <c r="B419" s="1">
        <v>42583</v>
      </c>
      <c r="C419">
        <v>0</v>
      </c>
      <c r="D419">
        <v>0</v>
      </c>
      <c r="E419">
        <v>0</v>
      </c>
    </row>
    <row r="420" spans="1:5" x14ac:dyDescent="0.25">
      <c r="A420" t="str">
        <f t="shared" si="4"/>
        <v>Tuesday</v>
      </c>
      <c r="B420" s="1">
        <v>42584</v>
      </c>
      <c r="C420">
        <v>0</v>
      </c>
      <c r="D420">
        <v>0</v>
      </c>
      <c r="E420">
        <v>0</v>
      </c>
    </row>
    <row r="421" spans="1:5" x14ac:dyDescent="0.25">
      <c r="A421" t="str">
        <f t="shared" si="4"/>
        <v>Wednesday</v>
      </c>
      <c r="B421" s="1">
        <v>42585</v>
      </c>
      <c r="C421">
        <v>0</v>
      </c>
      <c r="D421">
        <v>0</v>
      </c>
      <c r="E421">
        <v>0</v>
      </c>
    </row>
    <row r="422" spans="1:5" x14ac:dyDescent="0.25">
      <c r="A422" t="str">
        <f t="shared" si="4"/>
        <v>Thursday</v>
      </c>
      <c r="B422" s="1">
        <v>42586</v>
      </c>
      <c r="C422">
        <v>0</v>
      </c>
      <c r="D422">
        <v>0</v>
      </c>
      <c r="E422">
        <v>0</v>
      </c>
    </row>
    <row r="423" spans="1:5" x14ac:dyDescent="0.25">
      <c r="A423" t="str">
        <f t="shared" si="4"/>
        <v>Friday</v>
      </c>
      <c r="B423" s="1">
        <v>42587</v>
      </c>
      <c r="C423">
        <v>0</v>
      </c>
      <c r="D423">
        <v>0</v>
      </c>
      <c r="E423">
        <v>0</v>
      </c>
    </row>
    <row r="424" spans="1:5" x14ac:dyDescent="0.25">
      <c r="A424" t="str">
        <f t="shared" si="4"/>
        <v>Saturday</v>
      </c>
      <c r="B424" s="1">
        <v>42588</v>
      </c>
      <c r="C424">
        <v>0</v>
      </c>
      <c r="D424">
        <v>0</v>
      </c>
      <c r="E424">
        <v>0</v>
      </c>
    </row>
    <row r="425" spans="1:5" x14ac:dyDescent="0.25">
      <c r="A425" t="str">
        <f t="shared" si="4"/>
        <v>Sunday</v>
      </c>
      <c r="B425" s="1">
        <v>42589</v>
      </c>
      <c r="C425">
        <v>0</v>
      </c>
      <c r="D425">
        <v>0</v>
      </c>
      <c r="E425">
        <v>0</v>
      </c>
    </row>
    <row r="426" spans="1:5" x14ac:dyDescent="0.25">
      <c r="A426" t="str">
        <f t="shared" si="4"/>
        <v>Monday</v>
      </c>
      <c r="B426" s="1">
        <v>42590</v>
      </c>
      <c r="C426">
        <v>0</v>
      </c>
      <c r="D426">
        <v>0</v>
      </c>
      <c r="E426">
        <v>0</v>
      </c>
    </row>
    <row r="427" spans="1:5" x14ac:dyDescent="0.25">
      <c r="A427" t="str">
        <f t="shared" si="4"/>
        <v>Tuesday</v>
      </c>
      <c r="B427" s="1">
        <v>42591</v>
      </c>
      <c r="C427">
        <v>0</v>
      </c>
      <c r="D427">
        <v>0</v>
      </c>
      <c r="E427">
        <v>0</v>
      </c>
    </row>
    <row r="428" spans="1:5" x14ac:dyDescent="0.25">
      <c r="A428" t="str">
        <f t="shared" si="4"/>
        <v>Wednesday</v>
      </c>
      <c r="B428" s="1">
        <v>42592</v>
      </c>
      <c r="C428">
        <v>0</v>
      </c>
      <c r="D428">
        <v>0</v>
      </c>
      <c r="E428">
        <v>0</v>
      </c>
    </row>
    <row r="429" spans="1:5" x14ac:dyDescent="0.25">
      <c r="A429" t="str">
        <f t="shared" si="4"/>
        <v>Thursday</v>
      </c>
      <c r="B429" s="1">
        <v>42593</v>
      </c>
      <c r="C429">
        <v>0</v>
      </c>
      <c r="D429">
        <v>0</v>
      </c>
      <c r="E429">
        <v>0</v>
      </c>
    </row>
    <row r="430" spans="1:5" x14ac:dyDescent="0.25">
      <c r="A430" t="str">
        <f t="shared" si="4"/>
        <v>Friday</v>
      </c>
      <c r="B430" s="1">
        <v>42594</v>
      </c>
      <c r="C430">
        <v>0</v>
      </c>
      <c r="D430">
        <v>0</v>
      </c>
      <c r="E430">
        <v>0</v>
      </c>
    </row>
    <row r="431" spans="1:5" x14ac:dyDescent="0.25">
      <c r="A431" t="str">
        <f t="shared" si="4"/>
        <v>Saturday</v>
      </c>
      <c r="B431" s="1">
        <v>42595</v>
      </c>
      <c r="C431">
        <v>0</v>
      </c>
      <c r="D431">
        <v>0</v>
      </c>
      <c r="E431">
        <v>0</v>
      </c>
    </row>
    <row r="432" spans="1:5" x14ac:dyDescent="0.25">
      <c r="A432" t="str">
        <f t="shared" si="4"/>
        <v>Sunday</v>
      </c>
      <c r="B432" s="1">
        <v>42596</v>
      </c>
      <c r="C432">
        <v>0</v>
      </c>
      <c r="D432">
        <v>0</v>
      </c>
      <c r="E432">
        <v>0</v>
      </c>
    </row>
    <row r="433" spans="1:5" x14ac:dyDescent="0.25">
      <c r="A433" t="str">
        <f t="shared" si="4"/>
        <v>Monday</v>
      </c>
      <c r="B433" s="1">
        <v>42597</v>
      </c>
      <c r="C433">
        <v>0</v>
      </c>
      <c r="D433">
        <v>0</v>
      </c>
      <c r="E433">
        <v>0</v>
      </c>
    </row>
    <row r="434" spans="1:5" x14ac:dyDescent="0.25">
      <c r="A434" t="str">
        <f t="shared" si="4"/>
        <v>Tuesday</v>
      </c>
      <c r="B434" s="1">
        <v>42598</v>
      </c>
      <c r="C434">
        <v>0</v>
      </c>
      <c r="D434">
        <v>0</v>
      </c>
      <c r="E434">
        <v>0</v>
      </c>
    </row>
    <row r="435" spans="1:5" x14ac:dyDescent="0.25">
      <c r="A435" t="str">
        <f t="shared" si="4"/>
        <v>Wednesday</v>
      </c>
      <c r="B435" s="1">
        <v>42599</v>
      </c>
      <c r="C435">
        <v>0</v>
      </c>
      <c r="D435">
        <v>0</v>
      </c>
      <c r="E435">
        <v>0</v>
      </c>
    </row>
    <row r="436" spans="1:5" x14ac:dyDescent="0.25">
      <c r="A436" t="str">
        <f t="shared" si="4"/>
        <v>Thursday</v>
      </c>
      <c r="B436" s="1">
        <v>42600</v>
      </c>
      <c r="C436">
        <v>0</v>
      </c>
      <c r="D436">
        <v>0</v>
      </c>
      <c r="E436">
        <v>0</v>
      </c>
    </row>
    <row r="437" spans="1:5" x14ac:dyDescent="0.25">
      <c r="A437" t="str">
        <f t="shared" si="4"/>
        <v>Friday</v>
      </c>
      <c r="B437" s="1">
        <v>42601</v>
      </c>
      <c r="C437">
        <v>0</v>
      </c>
      <c r="D437">
        <v>0</v>
      </c>
      <c r="E437">
        <v>0</v>
      </c>
    </row>
    <row r="438" spans="1:5" x14ac:dyDescent="0.25">
      <c r="A438" t="str">
        <f t="shared" si="4"/>
        <v>Saturday</v>
      </c>
      <c r="B438" s="1">
        <v>42602</v>
      </c>
      <c r="C438">
        <v>0</v>
      </c>
      <c r="D438">
        <v>0</v>
      </c>
      <c r="E438">
        <v>0</v>
      </c>
    </row>
    <row r="439" spans="1:5" x14ac:dyDescent="0.25">
      <c r="A439" t="str">
        <f t="shared" si="4"/>
        <v>Sunday</v>
      </c>
      <c r="B439" s="1">
        <v>42603</v>
      </c>
      <c r="C439">
        <v>0</v>
      </c>
      <c r="D439">
        <v>0</v>
      </c>
      <c r="E439">
        <v>0</v>
      </c>
    </row>
    <row r="440" spans="1:5" x14ac:dyDescent="0.25">
      <c r="A440" t="str">
        <f t="shared" si="4"/>
        <v>Monday</v>
      </c>
      <c r="B440" s="1">
        <v>42604</v>
      </c>
      <c r="C440">
        <v>0</v>
      </c>
      <c r="D440">
        <v>0</v>
      </c>
      <c r="E440">
        <v>0</v>
      </c>
    </row>
    <row r="441" spans="1:5" x14ac:dyDescent="0.25">
      <c r="A441" t="str">
        <f t="shared" si="4"/>
        <v>Tuesday</v>
      </c>
      <c r="B441" s="1">
        <v>42605</v>
      </c>
      <c r="C441">
        <v>0</v>
      </c>
      <c r="D441">
        <v>0</v>
      </c>
      <c r="E441">
        <v>0</v>
      </c>
    </row>
    <row r="442" spans="1:5" x14ac:dyDescent="0.25">
      <c r="A442" t="str">
        <f t="shared" si="4"/>
        <v>Wednesday</v>
      </c>
      <c r="B442" s="1">
        <v>42606</v>
      </c>
      <c r="C442">
        <v>0</v>
      </c>
      <c r="D442">
        <v>0</v>
      </c>
      <c r="E442">
        <v>0</v>
      </c>
    </row>
    <row r="443" spans="1:5" x14ac:dyDescent="0.25">
      <c r="A443" t="str">
        <f t="shared" si="4"/>
        <v>Thursday</v>
      </c>
      <c r="B443" s="1">
        <v>42607</v>
      </c>
      <c r="C443">
        <v>0</v>
      </c>
      <c r="D443">
        <v>0</v>
      </c>
      <c r="E443">
        <v>0</v>
      </c>
    </row>
    <row r="444" spans="1:5" x14ac:dyDescent="0.25">
      <c r="A444" t="str">
        <f t="shared" si="4"/>
        <v>Friday</v>
      </c>
      <c r="B444" s="1">
        <v>42608</v>
      </c>
      <c r="C444">
        <v>0</v>
      </c>
      <c r="D444">
        <v>0</v>
      </c>
      <c r="E444">
        <v>0</v>
      </c>
    </row>
    <row r="445" spans="1:5" x14ac:dyDescent="0.25">
      <c r="A445" t="str">
        <f t="shared" si="4"/>
        <v>Saturday</v>
      </c>
      <c r="B445" s="1">
        <v>42609</v>
      </c>
      <c r="C445">
        <v>0</v>
      </c>
      <c r="D445">
        <v>0</v>
      </c>
      <c r="E445">
        <v>0</v>
      </c>
    </row>
    <row r="446" spans="1:5" x14ac:dyDescent="0.25">
      <c r="A446" t="str">
        <f t="shared" si="4"/>
        <v>Sunday</v>
      </c>
      <c r="B446" s="1">
        <v>42610</v>
      </c>
      <c r="C446">
        <v>0</v>
      </c>
      <c r="D446">
        <v>0</v>
      </c>
      <c r="E446">
        <v>0</v>
      </c>
    </row>
    <row r="447" spans="1:5" x14ac:dyDescent="0.25">
      <c r="A447" t="str">
        <f t="shared" si="4"/>
        <v>Monday</v>
      </c>
      <c r="B447" s="1">
        <v>42611</v>
      </c>
      <c r="C447">
        <v>0</v>
      </c>
      <c r="D447">
        <v>0</v>
      </c>
      <c r="E447">
        <v>0</v>
      </c>
    </row>
    <row r="448" spans="1:5" x14ac:dyDescent="0.25">
      <c r="A448" t="str">
        <f t="shared" si="4"/>
        <v>Tuesday</v>
      </c>
      <c r="B448" s="1">
        <v>42612</v>
      </c>
      <c r="C448">
        <v>0</v>
      </c>
      <c r="D448">
        <v>0</v>
      </c>
      <c r="E448">
        <v>0</v>
      </c>
    </row>
    <row r="449" spans="1:5" x14ac:dyDescent="0.25">
      <c r="A449" t="str">
        <f t="shared" si="4"/>
        <v>Wednesday</v>
      </c>
      <c r="B449" s="1">
        <v>42613</v>
      </c>
      <c r="C449">
        <v>0</v>
      </c>
      <c r="D449">
        <v>0</v>
      </c>
      <c r="E449">
        <v>0</v>
      </c>
    </row>
    <row r="450" spans="1:5" x14ac:dyDescent="0.25">
      <c r="A450" t="str">
        <f t="shared" ref="A450:A513" si="5">TEXT(B450,"dddd")</f>
        <v>Thursday</v>
      </c>
      <c r="B450" s="1">
        <v>42614</v>
      </c>
      <c r="C450">
        <v>0</v>
      </c>
      <c r="D450">
        <v>0</v>
      </c>
      <c r="E450">
        <v>0</v>
      </c>
    </row>
    <row r="451" spans="1:5" x14ac:dyDescent="0.25">
      <c r="A451" t="str">
        <f t="shared" si="5"/>
        <v>Friday</v>
      </c>
      <c r="B451" s="1">
        <v>42615</v>
      </c>
      <c r="C451">
        <v>0</v>
      </c>
      <c r="D451">
        <v>0</v>
      </c>
      <c r="E451">
        <v>0</v>
      </c>
    </row>
    <row r="452" spans="1:5" x14ac:dyDescent="0.25">
      <c r="A452" t="str">
        <f t="shared" si="5"/>
        <v>Saturday</v>
      </c>
      <c r="B452" s="1">
        <v>42616</v>
      </c>
      <c r="C452">
        <v>0</v>
      </c>
      <c r="D452">
        <v>0</v>
      </c>
      <c r="E452">
        <v>0</v>
      </c>
    </row>
    <row r="453" spans="1:5" x14ac:dyDescent="0.25">
      <c r="A453" t="str">
        <f t="shared" si="5"/>
        <v>Sunday</v>
      </c>
      <c r="B453" s="1">
        <v>42617</v>
      </c>
      <c r="C453">
        <v>0</v>
      </c>
      <c r="D453">
        <v>0</v>
      </c>
      <c r="E453">
        <v>0</v>
      </c>
    </row>
    <row r="454" spans="1:5" x14ac:dyDescent="0.25">
      <c r="A454" t="str">
        <f t="shared" si="5"/>
        <v>Monday</v>
      </c>
      <c r="B454" s="1">
        <v>42618</v>
      </c>
      <c r="C454">
        <v>0</v>
      </c>
      <c r="D454">
        <v>0</v>
      </c>
      <c r="E454">
        <v>0</v>
      </c>
    </row>
    <row r="455" spans="1:5" x14ac:dyDescent="0.25">
      <c r="A455" t="str">
        <f t="shared" si="5"/>
        <v>Tuesday</v>
      </c>
      <c r="B455" s="1">
        <v>42619</v>
      </c>
      <c r="C455">
        <v>0</v>
      </c>
      <c r="D455">
        <v>0</v>
      </c>
      <c r="E455">
        <v>0</v>
      </c>
    </row>
    <row r="456" spans="1:5" x14ac:dyDescent="0.25">
      <c r="A456" t="str">
        <f t="shared" si="5"/>
        <v>Wednesday</v>
      </c>
      <c r="B456" s="1">
        <v>42620</v>
      </c>
      <c r="C456">
        <v>0</v>
      </c>
      <c r="D456">
        <v>0</v>
      </c>
      <c r="E456">
        <v>0</v>
      </c>
    </row>
    <row r="457" spans="1:5" x14ac:dyDescent="0.25">
      <c r="A457" t="str">
        <f t="shared" si="5"/>
        <v>Thursday</v>
      </c>
      <c r="B457" s="1">
        <v>42621</v>
      </c>
      <c r="C457">
        <v>0</v>
      </c>
      <c r="D457">
        <v>0</v>
      </c>
      <c r="E457">
        <v>0</v>
      </c>
    </row>
    <row r="458" spans="1:5" x14ac:dyDescent="0.25">
      <c r="A458" t="str">
        <f t="shared" si="5"/>
        <v>Friday</v>
      </c>
      <c r="B458" s="1">
        <v>42622</v>
      </c>
      <c r="C458">
        <v>0</v>
      </c>
      <c r="D458">
        <v>0</v>
      </c>
      <c r="E458">
        <v>0</v>
      </c>
    </row>
    <row r="459" spans="1:5" x14ac:dyDescent="0.25">
      <c r="A459" t="str">
        <f t="shared" si="5"/>
        <v>Saturday</v>
      </c>
      <c r="B459" s="1">
        <v>42623</v>
      </c>
      <c r="C459">
        <v>0</v>
      </c>
      <c r="D459">
        <v>0</v>
      </c>
      <c r="E459">
        <v>0</v>
      </c>
    </row>
    <row r="460" spans="1:5" x14ac:dyDescent="0.25">
      <c r="A460" t="str">
        <f t="shared" si="5"/>
        <v>Sunday</v>
      </c>
      <c r="B460" s="1">
        <v>42624</v>
      </c>
      <c r="C460">
        <v>0</v>
      </c>
      <c r="D460">
        <v>0</v>
      </c>
      <c r="E460">
        <v>0</v>
      </c>
    </row>
    <row r="461" spans="1:5" x14ac:dyDescent="0.25">
      <c r="A461" t="str">
        <f t="shared" si="5"/>
        <v>Monday</v>
      </c>
      <c r="B461" s="1">
        <v>42625</v>
      </c>
      <c r="C461">
        <v>0</v>
      </c>
      <c r="D461">
        <v>0</v>
      </c>
      <c r="E461">
        <v>0</v>
      </c>
    </row>
    <row r="462" spans="1:5" x14ac:dyDescent="0.25">
      <c r="A462" t="str">
        <f t="shared" si="5"/>
        <v>Tuesday</v>
      </c>
      <c r="B462" s="1">
        <v>42626</v>
      </c>
      <c r="C462">
        <v>0</v>
      </c>
      <c r="D462">
        <v>0</v>
      </c>
      <c r="E462">
        <v>0</v>
      </c>
    </row>
    <row r="463" spans="1:5" x14ac:dyDescent="0.25">
      <c r="A463" t="str">
        <f t="shared" si="5"/>
        <v>Wednesday</v>
      </c>
      <c r="B463" s="1">
        <v>42627</v>
      </c>
      <c r="C463">
        <v>0</v>
      </c>
      <c r="D463">
        <v>0</v>
      </c>
      <c r="E463">
        <v>0</v>
      </c>
    </row>
    <row r="464" spans="1:5" x14ac:dyDescent="0.25">
      <c r="A464" t="str">
        <f t="shared" si="5"/>
        <v>Thursday</v>
      </c>
      <c r="B464" s="1">
        <v>42628</v>
      </c>
      <c r="C464">
        <v>0</v>
      </c>
      <c r="D464">
        <v>0</v>
      </c>
      <c r="E464">
        <v>0</v>
      </c>
    </row>
    <row r="465" spans="1:5" x14ac:dyDescent="0.25">
      <c r="A465" t="str">
        <f t="shared" si="5"/>
        <v>Friday</v>
      </c>
      <c r="B465" s="1">
        <v>42629</v>
      </c>
      <c r="C465">
        <v>0</v>
      </c>
      <c r="D465">
        <v>0</v>
      </c>
      <c r="E465">
        <v>0</v>
      </c>
    </row>
    <row r="466" spans="1:5" x14ac:dyDescent="0.25">
      <c r="A466" t="str">
        <f t="shared" si="5"/>
        <v>Saturday</v>
      </c>
      <c r="B466" s="1">
        <v>42630</v>
      </c>
      <c r="C466">
        <v>0</v>
      </c>
      <c r="D466">
        <v>0</v>
      </c>
      <c r="E466">
        <v>0</v>
      </c>
    </row>
    <row r="467" spans="1:5" x14ac:dyDescent="0.25">
      <c r="A467" t="str">
        <f t="shared" si="5"/>
        <v>Sunday</v>
      </c>
      <c r="B467" s="1">
        <v>42631</v>
      </c>
      <c r="C467">
        <v>0</v>
      </c>
      <c r="D467">
        <v>0</v>
      </c>
      <c r="E467">
        <v>0</v>
      </c>
    </row>
    <row r="468" spans="1:5" x14ac:dyDescent="0.25">
      <c r="A468" t="str">
        <f t="shared" si="5"/>
        <v>Monday</v>
      </c>
      <c r="B468" s="1">
        <v>42632</v>
      </c>
      <c r="C468">
        <v>0</v>
      </c>
      <c r="D468">
        <v>0</v>
      </c>
      <c r="E468">
        <v>0</v>
      </c>
    </row>
    <row r="469" spans="1:5" x14ac:dyDescent="0.25">
      <c r="A469" t="str">
        <f t="shared" si="5"/>
        <v>Tuesday</v>
      </c>
      <c r="B469" s="1">
        <f>DATE(2016,9,20)</f>
        <v>42633</v>
      </c>
      <c r="C469">
        <v>5</v>
      </c>
      <c r="D469">
        <v>1</v>
      </c>
      <c r="E469">
        <v>1</v>
      </c>
    </row>
    <row r="470" spans="1:5" x14ac:dyDescent="0.25">
      <c r="A470" t="str">
        <f t="shared" si="5"/>
        <v>Wednesday</v>
      </c>
      <c r="B470" s="1">
        <v>42634</v>
      </c>
      <c r="C470">
        <v>0</v>
      </c>
      <c r="D470">
        <v>0</v>
      </c>
      <c r="E470">
        <v>0</v>
      </c>
    </row>
    <row r="471" spans="1:5" x14ac:dyDescent="0.25">
      <c r="A471" t="str">
        <f t="shared" si="5"/>
        <v>Thursday</v>
      </c>
      <c r="B471" s="1">
        <f>DATE(2016,9,22)</f>
        <v>42635</v>
      </c>
      <c r="C471">
        <v>7</v>
      </c>
      <c r="D471">
        <v>0</v>
      </c>
      <c r="E471">
        <v>0</v>
      </c>
    </row>
    <row r="472" spans="1:5" x14ac:dyDescent="0.25">
      <c r="A472" t="str">
        <f t="shared" si="5"/>
        <v>Friday</v>
      </c>
      <c r="B472" s="1">
        <f>DATE(2016,9,23)</f>
        <v>42636</v>
      </c>
      <c r="C472">
        <v>11</v>
      </c>
      <c r="D472">
        <v>0</v>
      </c>
      <c r="E472">
        <v>1</v>
      </c>
    </row>
    <row r="473" spans="1:5" x14ac:dyDescent="0.25">
      <c r="A473" t="str">
        <f t="shared" si="5"/>
        <v>Saturday</v>
      </c>
      <c r="B473" s="1">
        <f>DATE(2016,9,24)</f>
        <v>42637</v>
      </c>
      <c r="C473">
        <v>21</v>
      </c>
      <c r="D473">
        <v>4</v>
      </c>
      <c r="E473">
        <v>0</v>
      </c>
    </row>
    <row r="474" spans="1:5" x14ac:dyDescent="0.25">
      <c r="A474" t="str">
        <f t="shared" si="5"/>
        <v>Sunday</v>
      </c>
      <c r="B474" s="1">
        <f>DATE(2016,9,25)</f>
        <v>42638</v>
      </c>
      <c r="C474">
        <v>5</v>
      </c>
      <c r="D474">
        <v>0</v>
      </c>
      <c r="E474">
        <v>0</v>
      </c>
    </row>
    <row r="475" spans="1:5" x14ac:dyDescent="0.25">
      <c r="A475" t="str">
        <f t="shared" si="5"/>
        <v>Monday</v>
      </c>
      <c r="B475" s="1">
        <f>DATE(2016,9,26)</f>
        <v>42639</v>
      </c>
      <c r="C475">
        <v>9</v>
      </c>
      <c r="D475">
        <v>0</v>
      </c>
      <c r="E475">
        <v>0</v>
      </c>
    </row>
    <row r="476" spans="1:5" x14ac:dyDescent="0.25">
      <c r="A476" t="str">
        <f t="shared" si="5"/>
        <v>Tuesday</v>
      </c>
      <c r="B476" s="1">
        <f>DATE(2016,9,27)</f>
        <v>42640</v>
      </c>
      <c r="C476">
        <v>8</v>
      </c>
      <c r="D476">
        <v>0</v>
      </c>
      <c r="E476">
        <v>0</v>
      </c>
    </row>
    <row r="477" spans="1:5" x14ac:dyDescent="0.25">
      <c r="A477" t="str">
        <f t="shared" si="5"/>
        <v>Wednesday</v>
      </c>
      <c r="B477" s="1">
        <f>DATE(2016,9,28)</f>
        <v>42641</v>
      </c>
      <c r="C477">
        <v>2</v>
      </c>
      <c r="D477">
        <v>0</v>
      </c>
      <c r="E477">
        <v>0</v>
      </c>
    </row>
    <row r="478" spans="1:5" x14ac:dyDescent="0.25">
      <c r="A478" t="str">
        <f t="shared" si="5"/>
        <v>Thursday</v>
      </c>
      <c r="B478" s="1">
        <f>DATE(2016,9,29)</f>
        <v>42642</v>
      </c>
      <c r="C478">
        <v>67</v>
      </c>
      <c r="D478">
        <v>9</v>
      </c>
      <c r="E478">
        <v>2</v>
      </c>
    </row>
    <row r="479" spans="1:5" x14ac:dyDescent="0.25">
      <c r="A479" t="str">
        <f t="shared" si="5"/>
        <v>Friday</v>
      </c>
      <c r="B479" s="1">
        <f>DATE(2016,9,30)</f>
        <v>42643</v>
      </c>
      <c r="C479">
        <v>59</v>
      </c>
      <c r="D479">
        <v>7</v>
      </c>
      <c r="E479">
        <v>0</v>
      </c>
    </row>
    <row r="480" spans="1:5" x14ac:dyDescent="0.25">
      <c r="A480" t="str">
        <f t="shared" si="5"/>
        <v>Saturday</v>
      </c>
      <c r="B480" s="1">
        <f>DATE(2016,10,1)</f>
        <v>42644</v>
      </c>
      <c r="C480">
        <v>108</v>
      </c>
      <c r="D480">
        <v>5</v>
      </c>
      <c r="E480">
        <v>1</v>
      </c>
    </row>
    <row r="481" spans="1:5" x14ac:dyDescent="0.25">
      <c r="A481" t="str">
        <f t="shared" si="5"/>
        <v>Sunday</v>
      </c>
      <c r="B481" s="1">
        <f>DATE(2016,10,2)</f>
        <v>42645</v>
      </c>
      <c r="C481">
        <v>35</v>
      </c>
      <c r="D481">
        <v>2</v>
      </c>
      <c r="E481">
        <v>0</v>
      </c>
    </row>
    <row r="482" spans="1:5" x14ac:dyDescent="0.25">
      <c r="A482" t="str">
        <f t="shared" si="5"/>
        <v>Monday</v>
      </c>
      <c r="B482" s="1">
        <f>DATE(2016,10,3)</f>
        <v>42646</v>
      </c>
      <c r="C482">
        <v>18</v>
      </c>
      <c r="D482">
        <v>1</v>
      </c>
      <c r="E482">
        <v>0</v>
      </c>
    </row>
    <row r="483" spans="1:5" x14ac:dyDescent="0.25">
      <c r="A483" t="str">
        <f t="shared" si="5"/>
        <v>Tuesday</v>
      </c>
      <c r="B483" s="1">
        <f>DATE(2016,10,4)</f>
        <v>42647</v>
      </c>
      <c r="C483">
        <v>14</v>
      </c>
      <c r="D483">
        <v>0</v>
      </c>
      <c r="E483">
        <v>0</v>
      </c>
    </row>
    <row r="484" spans="1:5" x14ac:dyDescent="0.25">
      <c r="A484" t="str">
        <f t="shared" si="5"/>
        <v>Wednesday</v>
      </c>
      <c r="B484" s="1">
        <f>DATE(2016,10,5)</f>
        <v>42648</v>
      </c>
      <c r="C484">
        <v>5</v>
      </c>
      <c r="D484">
        <v>0</v>
      </c>
      <c r="E484">
        <v>0</v>
      </c>
    </row>
    <row r="485" spans="1:5" x14ac:dyDescent="0.25">
      <c r="A485" t="str">
        <f t="shared" si="5"/>
        <v>Thursday</v>
      </c>
      <c r="B485" s="1">
        <f>DATE(2016,10,6)</f>
        <v>42649</v>
      </c>
      <c r="C485">
        <v>4</v>
      </c>
      <c r="D485">
        <v>0</v>
      </c>
      <c r="E485">
        <v>0</v>
      </c>
    </row>
    <row r="486" spans="1:5" x14ac:dyDescent="0.25">
      <c r="A486" t="str">
        <f t="shared" si="5"/>
        <v>Friday</v>
      </c>
      <c r="B486" s="1">
        <f>DATE(2016,10,7)</f>
        <v>42650</v>
      </c>
      <c r="C486">
        <v>9</v>
      </c>
      <c r="D486">
        <v>1</v>
      </c>
      <c r="E486">
        <v>1</v>
      </c>
    </row>
    <row r="487" spans="1:5" x14ac:dyDescent="0.25">
      <c r="A487" t="str">
        <f t="shared" si="5"/>
        <v>Saturday</v>
      </c>
      <c r="B487" s="1">
        <f>DATE(2016,10,8)</f>
        <v>42651</v>
      </c>
      <c r="C487">
        <v>17</v>
      </c>
      <c r="D487">
        <v>1</v>
      </c>
      <c r="E487">
        <v>0</v>
      </c>
    </row>
    <row r="488" spans="1:5" x14ac:dyDescent="0.25">
      <c r="A488" t="str">
        <f t="shared" si="5"/>
        <v>Sunday</v>
      </c>
      <c r="B488" s="1">
        <f>DATE(2016,10,9)</f>
        <v>42652</v>
      </c>
      <c r="C488">
        <v>22</v>
      </c>
      <c r="D488">
        <v>1</v>
      </c>
      <c r="E488">
        <v>0</v>
      </c>
    </row>
    <row r="489" spans="1:5" x14ac:dyDescent="0.25">
      <c r="A489" t="str">
        <f t="shared" si="5"/>
        <v>Monday</v>
      </c>
      <c r="B489" s="1">
        <f>DATE(2016,10,10)</f>
        <v>42653</v>
      </c>
      <c r="C489">
        <v>20</v>
      </c>
      <c r="D489">
        <v>0</v>
      </c>
      <c r="E489">
        <v>1</v>
      </c>
    </row>
    <row r="490" spans="1:5" x14ac:dyDescent="0.25">
      <c r="A490" t="str">
        <f t="shared" si="5"/>
        <v>Tuesday</v>
      </c>
      <c r="B490" s="1">
        <f>DATE(2016,10,11)</f>
        <v>42654</v>
      </c>
      <c r="C490">
        <v>9</v>
      </c>
      <c r="D490">
        <v>0</v>
      </c>
      <c r="E490">
        <v>0</v>
      </c>
    </row>
    <row r="491" spans="1:5" x14ac:dyDescent="0.25">
      <c r="A491" t="str">
        <f t="shared" si="5"/>
        <v>Wednesday</v>
      </c>
      <c r="B491" s="1">
        <f>DATE(2016,10,12)</f>
        <v>42655</v>
      </c>
      <c r="C491">
        <v>12</v>
      </c>
      <c r="D491">
        <v>1</v>
      </c>
      <c r="E491">
        <v>0</v>
      </c>
    </row>
    <row r="492" spans="1:5" x14ac:dyDescent="0.25">
      <c r="A492" t="str">
        <f t="shared" si="5"/>
        <v>Thursday</v>
      </c>
      <c r="B492" s="1">
        <v>42656</v>
      </c>
      <c r="C492">
        <v>0</v>
      </c>
      <c r="D492">
        <v>0</v>
      </c>
      <c r="E492">
        <v>0</v>
      </c>
    </row>
    <row r="493" spans="1:5" x14ac:dyDescent="0.25">
      <c r="A493" t="str">
        <f t="shared" si="5"/>
        <v>Friday</v>
      </c>
      <c r="B493" s="1">
        <f>DATE(2016,10,14)</f>
        <v>42657</v>
      </c>
      <c r="C493">
        <v>25</v>
      </c>
      <c r="D493">
        <v>0</v>
      </c>
      <c r="E493">
        <v>1</v>
      </c>
    </row>
    <row r="494" spans="1:5" x14ac:dyDescent="0.25">
      <c r="A494" t="str">
        <f t="shared" si="5"/>
        <v>Saturday</v>
      </c>
      <c r="B494" s="1">
        <f>DATE(2016,10,15)</f>
        <v>42658</v>
      </c>
      <c r="C494">
        <v>40</v>
      </c>
      <c r="D494">
        <v>1</v>
      </c>
      <c r="E494">
        <v>0</v>
      </c>
    </row>
    <row r="495" spans="1:5" x14ac:dyDescent="0.25">
      <c r="A495" t="str">
        <f t="shared" si="5"/>
        <v>Sunday</v>
      </c>
      <c r="B495" s="1">
        <f>DATE(2016,10,16)</f>
        <v>42659</v>
      </c>
      <c r="C495">
        <v>60</v>
      </c>
      <c r="D495">
        <v>1</v>
      </c>
      <c r="E495">
        <v>3</v>
      </c>
    </row>
    <row r="496" spans="1:5" x14ac:dyDescent="0.25">
      <c r="A496" t="str">
        <f t="shared" si="5"/>
        <v>Monday</v>
      </c>
      <c r="B496" s="1">
        <f>DATE(2016,10,17)</f>
        <v>42660</v>
      </c>
      <c r="C496">
        <v>51</v>
      </c>
      <c r="D496">
        <v>3</v>
      </c>
      <c r="E496">
        <v>0</v>
      </c>
    </row>
    <row r="497" spans="1:5" x14ac:dyDescent="0.25">
      <c r="A497" t="str">
        <f t="shared" si="5"/>
        <v>Tuesday</v>
      </c>
      <c r="B497" s="1">
        <f>DATE(2016,10,18)</f>
        <v>42661</v>
      </c>
      <c r="C497">
        <v>40</v>
      </c>
      <c r="D497">
        <v>1</v>
      </c>
      <c r="E497">
        <v>2</v>
      </c>
    </row>
    <row r="498" spans="1:5" x14ac:dyDescent="0.25">
      <c r="A498" t="str">
        <f t="shared" si="5"/>
        <v>Wednesday</v>
      </c>
      <c r="B498" s="1">
        <f>DATE(2016,10,19)</f>
        <v>42662</v>
      </c>
      <c r="C498">
        <v>42</v>
      </c>
      <c r="D498">
        <v>1</v>
      </c>
      <c r="E498">
        <v>4</v>
      </c>
    </row>
    <row r="499" spans="1:5" x14ac:dyDescent="0.25">
      <c r="A499" t="str">
        <f t="shared" si="5"/>
        <v>Thursday</v>
      </c>
      <c r="B499" s="1">
        <f>DATE(2016,10,20)</f>
        <v>42663</v>
      </c>
      <c r="C499">
        <v>15</v>
      </c>
      <c r="D499">
        <v>0</v>
      </c>
      <c r="E499">
        <v>0</v>
      </c>
    </row>
    <row r="500" spans="1:5" x14ac:dyDescent="0.25">
      <c r="A500" t="str">
        <f t="shared" si="5"/>
        <v>Friday</v>
      </c>
      <c r="B500" s="1">
        <f>DATE(2016,10,21)</f>
        <v>42664</v>
      </c>
      <c r="C500">
        <v>26</v>
      </c>
      <c r="D500">
        <v>1</v>
      </c>
      <c r="E500">
        <v>5</v>
      </c>
    </row>
    <row r="501" spans="1:5" x14ac:dyDescent="0.25">
      <c r="A501" t="str">
        <f t="shared" si="5"/>
        <v>Saturday</v>
      </c>
      <c r="B501" s="1">
        <f>DATE(2016,10,22)</f>
        <v>42665</v>
      </c>
      <c r="C501">
        <v>34</v>
      </c>
      <c r="D501">
        <v>2</v>
      </c>
      <c r="E501">
        <v>1</v>
      </c>
    </row>
    <row r="502" spans="1:5" x14ac:dyDescent="0.25">
      <c r="A502" t="str">
        <f t="shared" si="5"/>
        <v>Sunday</v>
      </c>
      <c r="B502" s="1">
        <f>DATE(2016,10,23)</f>
        <v>42666</v>
      </c>
      <c r="C502">
        <v>20</v>
      </c>
      <c r="D502">
        <v>2</v>
      </c>
      <c r="E502">
        <v>2</v>
      </c>
    </row>
    <row r="503" spans="1:5" x14ac:dyDescent="0.25">
      <c r="A503" t="str">
        <f t="shared" si="5"/>
        <v>Monday</v>
      </c>
      <c r="B503" s="1">
        <f>DATE(2016,10,24)</f>
        <v>42667</v>
      </c>
      <c r="C503">
        <v>2</v>
      </c>
      <c r="D503">
        <v>0</v>
      </c>
      <c r="E503">
        <v>0</v>
      </c>
    </row>
    <row r="504" spans="1:5" x14ac:dyDescent="0.25">
      <c r="A504" t="str">
        <f t="shared" si="5"/>
        <v>Tuesday</v>
      </c>
      <c r="B504" s="1">
        <f>DATE(2016,10,25)</f>
        <v>42668</v>
      </c>
      <c r="C504">
        <v>1</v>
      </c>
      <c r="D504">
        <v>0</v>
      </c>
      <c r="E504">
        <v>0</v>
      </c>
    </row>
    <row r="505" spans="1:5" x14ac:dyDescent="0.25">
      <c r="A505" t="str">
        <f t="shared" si="5"/>
        <v>Wednesday</v>
      </c>
      <c r="B505" s="1">
        <f>DATE(2016,10,26)</f>
        <v>42669</v>
      </c>
      <c r="C505">
        <v>7</v>
      </c>
      <c r="D505">
        <v>0</v>
      </c>
      <c r="E505">
        <v>0</v>
      </c>
    </row>
    <row r="506" spans="1:5" x14ac:dyDescent="0.25">
      <c r="A506" t="str">
        <f t="shared" si="5"/>
        <v>Thursday</v>
      </c>
      <c r="B506" s="1">
        <f>DATE(2016,10,27)</f>
        <v>42670</v>
      </c>
      <c r="C506">
        <v>15</v>
      </c>
      <c r="D506">
        <v>1</v>
      </c>
      <c r="E506">
        <v>0</v>
      </c>
    </row>
    <row r="507" spans="1:5" x14ac:dyDescent="0.25">
      <c r="A507" t="str">
        <f t="shared" si="5"/>
        <v>Friday</v>
      </c>
      <c r="B507" s="1">
        <f>DATE(2016,10,28)</f>
        <v>42671</v>
      </c>
      <c r="C507">
        <v>12</v>
      </c>
      <c r="D507">
        <v>1</v>
      </c>
      <c r="E507">
        <v>0</v>
      </c>
    </row>
    <row r="508" spans="1:5" x14ac:dyDescent="0.25">
      <c r="A508" t="str">
        <f t="shared" si="5"/>
        <v>Saturday</v>
      </c>
      <c r="B508" s="1">
        <f>DATE(2016,10,29)</f>
        <v>42672</v>
      </c>
      <c r="C508">
        <v>22</v>
      </c>
      <c r="D508">
        <v>2</v>
      </c>
      <c r="E508">
        <v>0</v>
      </c>
    </row>
    <row r="509" spans="1:5" x14ac:dyDescent="0.25">
      <c r="A509" t="str">
        <f t="shared" si="5"/>
        <v>Sunday</v>
      </c>
      <c r="B509" s="1">
        <f>DATE(2016,10,30)</f>
        <v>42673</v>
      </c>
      <c r="C509">
        <v>8</v>
      </c>
      <c r="D509">
        <v>0</v>
      </c>
      <c r="E509">
        <v>0</v>
      </c>
    </row>
    <row r="510" spans="1:5" x14ac:dyDescent="0.25">
      <c r="A510" t="str">
        <f t="shared" si="5"/>
        <v>Monday</v>
      </c>
      <c r="B510" s="1">
        <f>DATE(2016,10,31)</f>
        <v>42674</v>
      </c>
      <c r="C510">
        <v>14</v>
      </c>
      <c r="D510">
        <v>0</v>
      </c>
      <c r="E510">
        <v>1</v>
      </c>
    </row>
    <row r="511" spans="1:5" x14ac:dyDescent="0.25">
      <c r="A511" t="str">
        <f t="shared" si="5"/>
        <v>Tuesday</v>
      </c>
      <c r="B511" s="1">
        <f>DATE(2016,11,1)</f>
        <v>42675</v>
      </c>
      <c r="C511">
        <v>11</v>
      </c>
      <c r="D511">
        <v>0</v>
      </c>
      <c r="E511">
        <v>0</v>
      </c>
    </row>
    <row r="512" spans="1:5" x14ac:dyDescent="0.25">
      <c r="A512" t="str">
        <f t="shared" si="5"/>
        <v>Wednesday</v>
      </c>
      <c r="B512" s="1">
        <f>DATE(2016,11,2)</f>
        <v>42676</v>
      </c>
      <c r="C512">
        <v>22</v>
      </c>
      <c r="D512">
        <v>1</v>
      </c>
      <c r="E512">
        <v>0</v>
      </c>
    </row>
    <row r="513" spans="1:5" x14ac:dyDescent="0.25">
      <c r="A513" t="str">
        <f t="shared" si="5"/>
        <v>Thursday</v>
      </c>
      <c r="B513" s="1">
        <f>DATE(2016,11,3)</f>
        <v>42677</v>
      </c>
      <c r="C513">
        <v>20</v>
      </c>
      <c r="D513">
        <v>0</v>
      </c>
      <c r="E513">
        <v>1</v>
      </c>
    </row>
    <row r="514" spans="1:5" x14ac:dyDescent="0.25">
      <c r="A514" t="str">
        <f t="shared" ref="A514:A577" si="6">TEXT(B514,"dddd")</f>
        <v>Friday</v>
      </c>
      <c r="B514" s="1">
        <f>DATE(2016,11,4)</f>
        <v>42678</v>
      </c>
      <c r="C514">
        <v>19</v>
      </c>
      <c r="D514">
        <v>1</v>
      </c>
      <c r="E514">
        <v>0</v>
      </c>
    </row>
    <row r="515" spans="1:5" x14ac:dyDescent="0.25">
      <c r="A515" t="str">
        <f t="shared" si="6"/>
        <v>Saturday</v>
      </c>
      <c r="B515" s="1">
        <f>DATE(2016,11,5)</f>
        <v>42679</v>
      </c>
      <c r="C515">
        <v>29</v>
      </c>
      <c r="D515">
        <v>1</v>
      </c>
      <c r="E515">
        <v>1</v>
      </c>
    </row>
    <row r="516" spans="1:5" x14ac:dyDescent="0.25">
      <c r="A516" t="str">
        <f t="shared" si="6"/>
        <v>Sunday</v>
      </c>
      <c r="B516" s="1">
        <f>DATE(2016,11,6)</f>
        <v>42680</v>
      </c>
      <c r="C516">
        <v>17</v>
      </c>
      <c r="D516">
        <v>0</v>
      </c>
      <c r="E516">
        <v>0</v>
      </c>
    </row>
    <row r="517" spans="1:5" x14ac:dyDescent="0.25">
      <c r="A517" t="str">
        <f t="shared" si="6"/>
        <v>Monday</v>
      </c>
      <c r="B517" s="1">
        <f>DATE(2016,11,7)</f>
        <v>42681</v>
      </c>
      <c r="C517">
        <v>18</v>
      </c>
      <c r="D517">
        <v>4</v>
      </c>
      <c r="E517">
        <v>0</v>
      </c>
    </row>
    <row r="518" spans="1:5" x14ac:dyDescent="0.25">
      <c r="A518" t="str">
        <f t="shared" si="6"/>
        <v>Tuesday</v>
      </c>
      <c r="B518" s="1">
        <f>DATE(2016,11,8)</f>
        <v>42682</v>
      </c>
      <c r="C518">
        <v>34</v>
      </c>
      <c r="D518">
        <v>1</v>
      </c>
      <c r="E518">
        <v>0</v>
      </c>
    </row>
    <row r="519" spans="1:5" x14ac:dyDescent="0.25">
      <c r="A519" t="str">
        <f t="shared" si="6"/>
        <v>Wednesday</v>
      </c>
      <c r="B519" s="1">
        <f>DATE(2016,11,9)</f>
        <v>42683</v>
      </c>
      <c r="C519">
        <v>17</v>
      </c>
      <c r="D519">
        <v>1</v>
      </c>
      <c r="E519">
        <v>0</v>
      </c>
    </row>
    <row r="520" spans="1:5" x14ac:dyDescent="0.25">
      <c r="A520" t="str">
        <f t="shared" si="6"/>
        <v>Thursday</v>
      </c>
      <c r="B520" s="1">
        <f>DATE(2016,11,10)</f>
        <v>42684</v>
      </c>
      <c r="C520">
        <v>19</v>
      </c>
      <c r="D520">
        <v>2</v>
      </c>
      <c r="E520">
        <v>0</v>
      </c>
    </row>
    <row r="521" spans="1:5" x14ac:dyDescent="0.25">
      <c r="A521" t="str">
        <f t="shared" si="6"/>
        <v>Friday</v>
      </c>
      <c r="B521" s="1">
        <f>DATE(2016,11,11)</f>
        <v>42685</v>
      </c>
      <c r="C521">
        <v>23</v>
      </c>
      <c r="D521">
        <v>1</v>
      </c>
      <c r="E521">
        <v>1</v>
      </c>
    </row>
    <row r="522" spans="1:5" x14ac:dyDescent="0.25">
      <c r="A522" t="str">
        <f t="shared" si="6"/>
        <v>Saturday</v>
      </c>
      <c r="B522" s="1">
        <f>DATE(2016,11,12)</f>
        <v>42686</v>
      </c>
      <c r="C522">
        <v>6</v>
      </c>
      <c r="D522">
        <v>2</v>
      </c>
      <c r="E522">
        <v>1</v>
      </c>
    </row>
    <row r="523" spans="1:5" x14ac:dyDescent="0.25">
      <c r="A523" t="str">
        <f t="shared" si="6"/>
        <v>Sunday</v>
      </c>
      <c r="B523" s="1">
        <f>DATE(2016,11,13)</f>
        <v>42687</v>
      </c>
      <c r="C523">
        <v>11</v>
      </c>
      <c r="D523">
        <v>1</v>
      </c>
      <c r="E523">
        <v>1</v>
      </c>
    </row>
    <row r="524" spans="1:5" x14ac:dyDescent="0.25">
      <c r="A524" t="str">
        <f t="shared" si="6"/>
        <v>Monday</v>
      </c>
      <c r="B524" s="1">
        <f>DATE(2016,11,14)</f>
        <v>42688</v>
      </c>
      <c r="C524">
        <v>18</v>
      </c>
      <c r="D524">
        <v>1</v>
      </c>
      <c r="E524">
        <v>0</v>
      </c>
    </row>
    <row r="525" spans="1:5" x14ac:dyDescent="0.25">
      <c r="A525" t="str">
        <f t="shared" si="6"/>
        <v>Tuesday</v>
      </c>
      <c r="B525" s="1">
        <f>DATE(2016,11,15)</f>
        <v>42689</v>
      </c>
      <c r="C525">
        <v>37</v>
      </c>
      <c r="D525">
        <v>3</v>
      </c>
      <c r="E525">
        <v>0</v>
      </c>
    </row>
    <row r="526" spans="1:5" x14ac:dyDescent="0.25">
      <c r="A526" t="str">
        <f t="shared" si="6"/>
        <v>Wednesday</v>
      </c>
      <c r="B526" s="1">
        <v>42690</v>
      </c>
      <c r="C526">
        <v>0</v>
      </c>
      <c r="D526">
        <v>0</v>
      </c>
      <c r="E526">
        <v>0</v>
      </c>
    </row>
    <row r="527" spans="1:5" x14ac:dyDescent="0.25">
      <c r="A527" t="str">
        <f t="shared" si="6"/>
        <v>Thursday</v>
      </c>
      <c r="B527" s="1">
        <f>DATE(2016,11,17)</f>
        <v>42691</v>
      </c>
      <c r="C527">
        <v>44</v>
      </c>
      <c r="D527">
        <v>6</v>
      </c>
      <c r="E527">
        <v>4</v>
      </c>
    </row>
    <row r="528" spans="1:5" x14ac:dyDescent="0.25">
      <c r="A528" t="str">
        <f t="shared" si="6"/>
        <v>Friday</v>
      </c>
      <c r="B528" s="1">
        <f>DATE(2016,11,18)</f>
        <v>42692</v>
      </c>
      <c r="C528">
        <v>6</v>
      </c>
      <c r="D528">
        <v>0</v>
      </c>
      <c r="E528">
        <v>0</v>
      </c>
    </row>
    <row r="529" spans="1:5" x14ac:dyDescent="0.25">
      <c r="A529" t="str">
        <f t="shared" si="6"/>
        <v>Saturday</v>
      </c>
      <c r="B529" s="1">
        <f>DATE(2016,11,19)</f>
        <v>42693</v>
      </c>
      <c r="C529">
        <v>15</v>
      </c>
      <c r="D529">
        <v>1</v>
      </c>
      <c r="E529">
        <v>0</v>
      </c>
    </row>
    <row r="530" spans="1:5" x14ac:dyDescent="0.25">
      <c r="A530" t="str">
        <f t="shared" si="6"/>
        <v>Sunday</v>
      </c>
      <c r="B530" s="1">
        <f>DATE(2016,11,20)</f>
        <v>42694</v>
      </c>
      <c r="C530">
        <v>35</v>
      </c>
      <c r="D530">
        <v>0</v>
      </c>
      <c r="E530">
        <v>2</v>
      </c>
    </row>
    <row r="531" spans="1:5" x14ac:dyDescent="0.25">
      <c r="A531" t="str">
        <f t="shared" si="6"/>
        <v>Monday</v>
      </c>
      <c r="B531" s="1">
        <v>42695</v>
      </c>
      <c r="C531">
        <v>0</v>
      </c>
      <c r="D531">
        <v>0</v>
      </c>
      <c r="E531">
        <v>0</v>
      </c>
    </row>
    <row r="532" spans="1:5" x14ac:dyDescent="0.25">
      <c r="A532" t="str">
        <f t="shared" si="6"/>
        <v>Tuesday</v>
      </c>
      <c r="B532" s="1">
        <v>42696</v>
      </c>
      <c r="C532">
        <v>0</v>
      </c>
      <c r="D532">
        <v>0</v>
      </c>
      <c r="E532">
        <v>0</v>
      </c>
    </row>
    <row r="533" spans="1:5" x14ac:dyDescent="0.25">
      <c r="A533" t="str">
        <f t="shared" si="6"/>
        <v>Wednesday</v>
      </c>
      <c r="B533" s="1">
        <f>DATE(2016,11,23)</f>
        <v>42697</v>
      </c>
      <c r="C533">
        <v>32</v>
      </c>
      <c r="D533">
        <v>1</v>
      </c>
      <c r="E533">
        <v>0</v>
      </c>
    </row>
    <row r="534" spans="1:5" x14ac:dyDescent="0.25">
      <c r="A534" t="str">
        <f t="shared" si="6"/>
        <v>Thursday</v>
      </c>
      <c r="B534" s="1">
        <f>DATE(2016,11,24)</f>
        <v>42698</v>
      </c>
      <c r="C534">
        <v>68</v>
      </c>
      <c r="D534">
        <v>2</v>
      </c>
      <c r="E534">
        <v>1</v>
      </c>
    </row>
    <row r="535" spans="1:5" x14ac:dyDescent="0.25">
      <c r="A535" t="str">
        <f t="shared" si="6"/>
        <v>Friday</v>
      </c>
      <c r="B535" s="1">
        <f>DATE(2016,11,25)</f>
        <v>42699</v>
      </c>
      <c r="C535">
        <v>32</v>
      </c>
      <c r="D535">
        <v>1</v>
      </c>
      <c r="E535">
        <v>0</v>
      </c>
    </row>
    <row r="536" spans="1:5" x14ac:dyDescent="0.25">
      <c r="A536" t="str">
        <f t="shared" si="6"/>
        <v>Saturday</v>
      </c>
      <c r="B536" s="1">
        <f>DATE(2016,11,26)</f>
        <v>42700</v>
      </c>
      <c r="C536">
        <v>25</v>
      </c>
      <c r="D536">
        <v>0</v>
      </c>
      <c r="E536">
        <v>1</v>
      </c>
    </row>
    <row r="537" spans="1:5" x14ac:dyDescent="0.25">
      <c r="A537" t="str">
        <f t="shared" si="6"/>
        <v>Sunday</v>
      </c>
      <c r="B537" s="1">
        <f>DATE(2016,11,27)</f>
        <v>42701</v>
      </c>
      <c r="C537">
        <v>36</v>
      </c>
      <c r="D537">
        <v>5</v>
      </c>
      <c r="E537">
        <v>1</v>
      </c>
    </row>
    <row r="538" spans="1:5" x14ac:dyDescent="0.25">
      <c r="A538" t="str">
        <f t="shared" si="6"/>
        <v>Monday</v>
      </c>
      <c r="B538" s="1">
        <f>DATE(2016,11,28)</f>
        <v>42702</v>
      </c>
      <c r="C538">
        <v>16</v>
      </c>
      <c r="D538">
        <v>0</v>
      </c>
      <c r="E538">
        <v>0</v>
      </c>
    </row>
    <row r="539" spans="1:5" x14ac:dyDescent="0.25">
      <c r="A539" t="str">
        <f t="shared" si="6"/>
        <v>Tuesday</v>
      </c>
      <c r="B539" s="1">
        <f>DATE(2016,11,29)</f>
        <v>42703</v>
      </c>
      <c r="C539">
        <v>8</v>
      </c>
      <c r="D539">
        <v>1</v>
      </c>
      <c r="E539">
        <v>1</v>
      </c>
    </row>
    <row r="540" spans="1:5" x14ac:dyDescent="0.25">
      <c r="A540" t="str">
        <f t="shared" si="6"/>
        <v>Wednesday</v>
      </c>
      <c r="B540" s="1">
        <f>DATE(2016,11,30)</f>
        <v>42704</v>
      </c>
      <c r="C540">
        <v>8</v>
      </c>
      <c r="D540">
        <v>0</v>
      </c>
      <c r="E540">
        <v>0</v>
      </c>
    </row>
    <row r="541" spans="1:5" x14ac:dyDescent="0.25">
      <c r="A541" t="str">
        <f t="shared" si="6"/>
        <v>Thursday</v>
      </c>
      <c r="B541" s="1">
        <f>DATE(2016,12,1)</f>
        <v>42705</v>
      </c>
      <c r="C541">
        <v>11</v>
      </c>
      <c r="D541">
        <v>3</v>
      </c>
      <c r="E541">
        <v>0</v>
      </c>
    </row>
    <row r="542" spans="1:5" x14ac:dyDescent="0.25">
      <c r="A542" t="str">
        <f t="shared" si="6"/>
        <v>Friday</v>
      </c>
      <c r="B542" s="1">
        <f>DATE(2016,12,2)</f>
        <v>42706</v>
      </c>
      <c r="C542">
        <v>6</v>
      </c>
      <c r="D542">
        <v>0</v>
      </c>
      <c r="E542">
        <v>1</v>
      </c>
    </row>
    <row r="543" spans="1:5" x14ac:dyDescent="0.25">
      <c r="A543" t="str">
        <f t="shared" si="6"/>
        <v>Saturday</v>
      </c>
      <c r="B543" s="1">
        <f>DATE(2016,12,3)</f>
        <v>42707</v>
      </c>
      <c r="C543">
        <v>13</v>
      </c>
      <c r="D543">
        <v>0</v>
      </c>
      <c r="E543">
        <v>0</v>
      </c>
    </row>
    <row r="544" spans="1:5" x14ac:dyDescent="0.25">
      <c r="A544" t="str">
        <f t="shared" si="6"/>
        <v>Sunday</v>
      </c>
      <c r="B544" s="1">
        <f>DATE(2016,12,4)</f>
        <v>42708</v>
      </c>
      <c r="C544">
        <v>29</v>
      </c>
      <c r="D544">
        <v>2</v>
      </c>
      <c r="E544">
        <v>0</v>
      </c>
    </row>
    <row r="545" spans="1:5" x14ac:dyDescent="0.25">
      <c r="A545" t="str">
        <f t="shared" si="6"/>
        <v>Monday</v>
      </c>
      <c r="B545" s="1">
        <f>DATE(2016,12,5)</f>
        <v>42709</v>
      </c>
      <c r="C545">
        <v>13</v>
      </c>
      <c r="D545">
        <v>1</v>
      </c>
      <c r="E545">
        <v>0</v>
      </c>
    </row>
    <row r="546" spans="1:5" x14ac:dyDescent="0.25">
      <c r="A546" t="str">
        <f t="shared" si="6"/>
        <v>Tuesday</v>
      </c>
      <c r="B546" s="1">
        <f>DATE(2016,12,6)</f>
        <v>42710</v>
      </c>
      <c r="C546">
        <v>13</v>
      </c>
      <c r="D546">
        <v>0</v>
      </c>
      <c r="E546">
        <v>0</v>
      </c>
    </row>
    <row r="547" spans="1:5" x14ac:dyDescent="0.25">
      <c r="A547" t="str">
        <f t="shared" si="6"/>
        <v>Wednesday</v>
      </c>
      <c r="B547" s="1">
        <f>DATE(2016,12,7)</f>
        <v>42711</v>
      </c>
      <c r="C547">
        <v>19</v>
      </c>
      <c r="D547">
        <v>1</v>
      </c>
      <c r="E547">
        <v>0</v>
      </c>
    </row>
    <row r="548" spans="1:5" x14ac:dyDescent="0.25">
      <c r="A548" t="str">
        <f t="shared" si="6"/>
        <v>Thursday</v>
      </c>
      <c r="B548" s="1">
        <f>DATE(2016,12,8)</f>
        <v>42712</v>
      </c>
      <c r="C548">
        <v>18</v>
      </c>
      <c r="D548">
        <v>1</v>
      </c>
      <c r="E548">
        <v>0</v>
      </c>
    </row>
    <row r="549" spans="1:5" x14ac:dyDescent="0.25">
      <c r="A549" t="str">
        <f t="shared" si="6"/>
        <v>Friday</v>
      </c>
      <c r="B549" s="1">
        <f>DATE(2016,12,9)</f>
        <v>42713</v>
      </c>
      <c r="C549">
        <v>8</v>
      </c>
      <c r="D549">
        <v>0</v>
      </c>
      <c r="E549">
        <v>0</v>
      </c>
    </row>
    <row r="550" spans="1:5" x14ac:dyDescent="0.25">
      <c r="A550" t="str">
        <f t="shared" si="6"/>
        <v>Saturday</v>
      </c>
      <c r="B550" s="1">
        <f>DATE(2016,12,10)</f>
        <v>42714</v>
      </c>
      <c r="C550">
        <v>13</v>
      </c>
      <c r="D550">
        <v>0</v>
      </c>
      <c r="E550">
        <v>0</v>
      </c>
    </row>
    <row r="551" spans="1:5" x14ac:dyDescent="0.25">
      <c r="A551" t="str">
        <f t="shared" si="6"/>
        <v>Sunday</v>
      </c>
      <c r="B551" s="1">
        <f>DATE(2016,12,11)</f>
        <v>42715</v>
      </c>
      <c r="C551">
        <v>85</v>
      </c>
      <c r="D551">
        <v>5</v>
      </c>
      <c r="E551">
        <v>2</v>
      </c>
    </row>
    <row r="552" spans="1:5" x14ac:dyDescent="0.25">
      <c r="A552" t="str">
        <f t="shared" si="6"/>
        <v>Monday</v>
      </c>
      <c r="B552" s="1">
        <f>DATE(2016,12,12)</f>
        <v>42716</v>
      </c>
      <c r="C552">
        <v>20</v>
      </c>
      <c r="D552">
        <v>0</v>
      </c>
      <c r="E552">
        <v>0</v>
      </c>
    </row>
    <row r="553" spans="1:5" x14ac:dyDescent="0.25">
      <c r="A553" t="str">
        <f t="shared" si="6"/>
        <v>Tuesday</v>
      </c>
      <c r="B553" s="1">
        <v>42717</v>
      </c>
      <c r="C553">
        <v>0</v>
      </c>
      <c r="D553">
        <v>0</v>
      </c>
      <c r="E553">
        <v>0</v>
      </c>
    </row>
    <row r="554" spans="1:5" x14ac:dyDescent="0.25">
      <c r="A554" t="str">
        <f t="shared" si="6"/>
        <v>Wednesday</v>
      </c>
      <c r="B554" s="1">
        <f>DATE(2016,12,14)</f>
        <v>42718</v>
      </c>
      <c r="C554">
        <v>7</v>
      </c>
      <c r="D554">
        <v>0</v>
      </c>
      <c r="E554">
        <v>0</v>
      </c>
    </row>
    <row r="555" spans="1:5" x14ac:dyDescent="0.25">
      <c r="A555" t="str">
        <f t="shared" si="6"/>
        <v>Thursday</v>
      </c>
      <c r="B555" s="1">
        <f>DATE(2016,12,15)</f>
        <v>42719</v>
      </c>
      <c r="C555">
        <v>7</v>
      </c>
      <c r="D555">
        <v>0</v>
      </c>
      <c r="E555">
        <v>0</v>
      </c>
    </row>
    <row r="556" spans="1:5" x14ac:dyDescent="0.25">
      <c r="A556" t="str">
        <f t="shared" si="6"/>
        <v>Friday</v>
      </c>
      <c r="B556" s="1">
        <f>DATE(2016,12,16)</f>
        <v>42720</v>
      </c>
      <c r="C556">
        <v>5</v>
      </c>
      <c r="D556">
        <v>0</v>
      </c>
      <c r="E556">
        <v>0</v>
      </c>
    </row>
    <row r="557" spans="1:5" x14ac:dyDescent="0.25">
      <c r="A557" t="str">
        <f t="shared" si="6"/>
        <v>Saturday</v>
      </c>
      <c r="B557" s="1">
        <f>DATE(2016,12,17)</f>
        <v>42721</v>
      </c>
      <c r="C557">
        <v>8</v>
      </c>
      <c r="D557">
        <v>0</v>
      </c>
      <c r="E557">
        <v>0</v>
      </c>
    </row>
    <row r="558" spans="1:5" x14ac:dyDescent="0.25">
      <c r="A558" t="str">
        <f t="shared" si="6"/>
        <v>Sunday</v>
      </c>
      <c r="B558" s="1">
        <f>DATE(2016,12,18)</f>
        <v>42722</v>
      </c>
      <c r="C558">
        <v>10</v>
      </c>
      <c r="D558">
        <v>0</v>
      </c>
      <c r="E558">
        <v>0</v>
      </c>
    </row>
    <row r="559" spans="1:5" x14ac:dyDescent="0.25">
      <c r="A559" t="str">
        <f t="shared" si="6"/>
        <v>Monday</v>
      </c>
      <c r="B559" s="1">
        <f>DATE(2016,12,19)</f>
        <v>42723</v>
      </c>
      <c r="C559">
        <v>10</v>
      </c>
      <c r="D559">
        <v>0</v>
      </c>
      <c r="E559">
        <v>0</v>
      </c>
    </row>
    <row r="560" spans="1:5" x14ac:dyDescent="0.25">
      <c r="A560" t="str">
        <f t="shared" si="6"/>
        <v>Tuesday</v>
      </c>
      <c r="B560" s="1">
        <f>DATE(2016,12,20)</f>
        <v>42724</v>
      </c>
      <c r="C560">
        <v>6</v>
      </c>
      <c r="D560">
        <v>0</v>
      </c>
      <c r="E560">
        <v>0</v>
      </c>
    </row>
    <row r="561" spans="1:5" x14ac:dyDescent="0.25">
      <c r="A561" t="str">
        <f t="shared" si="6"/>
        <v>Wednesday</v>
      </c>
      <c r="B561" s="1">
        <f>DATE(2016,12,21)</f>
        <v>42725</v>
      </c>
      <c r="C561">
        <v>10</v>
      </c>
      <c r="D561">
        <v>2</v>
      </c>
      <c r="E561">
        <v>0</v>
      </c>
    </row>
    <row r="562" spans="1:5" x14ac:dyDescent="0.25">
      <c r="A562" t="str">
        <f t="shared" si="6"/>
        <v>Thursday</v>
      </c>
      <c r="B562" s="1">
        <f>DATE(2016,12,22)</f>
        <v>42726</v>
      </c>
      <c r="C562">
        <v>17</v>
      </c>
      <c r="D562">
        <v>0</v>
      </c>
      <c r="E562">
        <v>1</v>
      </c>
    </row>
    <row r="563" spans="1:5" x14ac:dyDescent="0.25">
      <c r="A563" t="str">
        <f t="shared" si="6"/>
        <v>Friday</v>
      </c>
      <c r="B563" s="1">
        <f>DATE(2016,12,23)</f>
        <v>42727</v>
      </c>
      <c r="C563">
        <v>42</v>
      </c>
      <c r="D563">
        <v>2</v>
      </c>
      <c r="E563">
        <v>1</v>
      </c>
    </row>
    <row r="564" spans="1:5" x14ac:dyDescent="0.25">
      <c r="A564" t="str">
        <f t="shared" si="6"/>
        <v>Saturday</v>
      </c>
      <c r="B564" s="1">
        <f>DATE(2016,12,24)</f>
        <v>42728</v>
      </c>
      <c r="C564">
        <v>31</v>
      </c>
      <c r="D564">
        <v>2</v>
      </c>
      <c r="E564">
        <v>3</v>
      </c>
    </row>
    <row r="565" spans="1:5" x14ac:dyDescent="0.25">
      <c r="A565" t="str">
        <f t="shared" si="6"/>
        <v>Sunday</v>
      </c>
      <c r="B565" s="1">
        <f>DATE(2016,12,25)</f>
        <v>42729</v>
      </c>
      <c r="C565">
        <v>11</v>
      </c>
      <c r="D565">
        <v>0</v>
      </c>
      <c r="E565">
        <v>0</v>
      </c>
    </row>
    <row r="566" spans="1:5" x14ac:dyDescent="0.25">
      <c r="A566" t="str">
        <f t="shared" si="6"/>
        <v>Monday</v>
      </c>
      <c r="B566" s="1">
        <f>DATE(2016,12,26)</f>
        <v>42730</v>
      </c>
      <c r="C566">
        <v>32</v>
      </c>
      <c r="D566">
        <v>0</v>
      </c>
      <c r="E566">
        <v>5</v>
      </c>
    </row>
    <row r="567" spans="1:5" x14ac:dyDescent="0.25">
      <c r="A567" t="str">
        <f t="shared" si="6"/>
        <v>Tuesday</v>
      </c>
      <c r="B567" s="1">
        <f>DATE(2016,12,27)</f>
        <v>42731</v>
      </c>
      <c r="C567">
        <v>26</v>
      </c>
      <c r="D567">
        <v>1</v>
      </c>
      <c r="E567">
        <v>2</v>
      </c>
    </row>
    <row r="568" spans="1:5" x14ac:dyDescent="0.25">
      <c r="A568" t="str">
        <f t="shared" si="6"/>
        <v>Wednesday</v>
      </c>
      <c r="B568" s="1">
        <f>DATE(2016,12,28)</f>
        <v>42732</v>
      </c>
      <c r="C568">
        <v>23</v>
      </c>
      <c r="D568">
        <v>1</v>
      </c>
      <c r="E568">
        <v>9</v>
      </c>
    </row>
    <row r="569" spans="1:5" x14ac:dyDescent="0.25">
      <c r="A569" t="str">
        <f t="shared" si="6"/>
        <v>Thursday</v>
      </c>
      <c r="B569" s="1">
        <f>DATE(2016,12,29)</f>
        <v>42733</v>
      </c>
      <c r="C569">
        <v>17</v>
      </c>
      <c r="D569">
        <v>1</v>
      </c>
      <c r="E569">
        <v>4</v>
      </c>
    </row>
    <row r="570" spans="1:5" x14ac:dyDescent="0.25">
      <c r="A570" t="str">
        <f t="shared" si="6"/>
        <v>Friday</v>
      </c>
      <c r="B570" s="1">
        <f>DATE(2016,12,30)</f>
        <v>42734</v>
      </c>
      <c r="C570">
        <v>14</v>
      </c>
      <c r="D570">
        <v>1</v>
      </c>
      <c r="E570">
        <v>0</v>
      </c>
    </row>
    <row r="571" spans="1:5" x14ac:dyDescent="0.25">
      <c r="A571" t="str">
        <f t="shared" si="6"/>
        <v>Saturday</v>
      </c>
      <c r="B571" s="1">
        <f>DATE(2016,12,31)</f>
        <v>42735</v>
      </c>
      <c r="C571">
        <v>1</v>
      </c>
      <c r="D571">
        <v>0</v>
      </c>
      <c r="E571">
        <v>0</v>
      </c>
    </row>
    <row r="572" spans="1:5" x14ac:dyDescent="0.25">
      <c r="A572" t="str">
        <f t="shared" si="6"/>
        <v>Sunday</v>
      </c>
      <c r="B572" s="1">
        <f>DATE(2017,1,1)</f>
        <v>42736</v>
      </c>
      <c r="C572">
        <v>14</v>
      </c>
      <c r="D572">
        <v>0</v>
      </c>
      <c r="E572">
        <v>0</v>
      </c>
    </row>
    <row r="573" spans="1:5" x14ac:dyDescent="0.25">
      <c r="A573" t="str">
        <f t="shared" si="6"/>
        <v>Monday</v>
      </c>
      <c r="B573" s="1">
        <f>DATE(2017,1,2)</f>
        <v>42737</v>
      </c>
      <c r="C573">
        <v>14</v>
      </c>
      <c r="D573">
        <v>2</v>
      </c>
      <c r="E573">
        <v>0</v>
      </c>
    </row>
    <row r="574" spans="1:5" x14ac:dyDescent="0.25">
      <c r="A574" t="str">
        <f t="shared" si="6"/>
        <v>Tuesday</v>
      </c>
      <c r="B574" s="1">
        <v>42738</v>
      </c>
      <c r="C574">
        <v>0</v>
      </c>
      <c r="D574">
        <v>0</v>
      </c>
      <c r="E574">
        <v>0</v>
      </c>
    </row>
    <row r="575" spans="1:5" x14ac:dyDescent="0.25">
      <c r="A575" t="str">
        <f t="shared" si="6"/>
        <v>Wednesday</v>
      </c>
      <c r="B575" s="1">
        <f>DATE(2017,1,4)</f>
        <v>42739</v>
      </c>
      <c r="C575">
        <v>8</v>
      </c>
      <c r="D575">
        <v>0</v>
      </c>
      <c r="E575">
        <v>1</v>
      </c>
    </row>
    <row r="576" spans="1:5" x14ac:dyDescent="0.25">
      <c r="A576" t="str">
        <f t="shared" si="6"/>
        <v>Thursday</v>
      </c>
      <c r="B576" s="1">
        <v>42740</v>
      </c>
      <c r="C576">
        <v>0</v>
      </c>
      <c r="D576">
        <v>0</v>
      </c>
      <c r="E576">
        <v>0</v>
      </c>
    </row>
    <row r="577" spans="1:5" x14ac:dyDescent="0.25">
      <c r="A577" t="str">
        <f t="shared" si="6"/>
        <v>Friday</v>
      </c>
      <c r="B577" s="1">
        <f>DATE(2017,1,6)</f>
        <v>42741</v>
      </c>
      <c r="C577">
        <v>31</v>
      </c>
      <c r="D577">
        <v>3</v>
      </c>
      <c r="E577">
        <v>1</v>
      </c>
    </row>
    <row r="578" spans="1:5" x14ac:dyDescent="0.25">
      <c r="A578" t="str">
        <f t="shared" ref="A578:A641" si="7">TEXT(B578,"dddd")</f>
        <v>Saturday</v>
      </c>
      <c r="B578" s="1">
        <f>DATE(2017,1,7)</f>
        <v>42742</v>
      </c>
      <c r="C578">
        <v>6</v>
      </c>
      <c r="D578">
        <v>0</v>
      </c>
      <c r="E578">
        <v>1</v>
      </c>
    </row>
    <row r="579" spans="1:5" x14ac:dyDescent="0.25">
      <c r="A579" t="str">
        <f t="shared" si="7"/>
        <v>Sunday</v>
      </c>
      <c r="B579" s="1">
        <f>DATE(2017,1,8)</f>
        <v>42743</v>
      </c>
      <c r="C579">
        <v>4</v>
      </c>
      <c r="D579">
        <v>0</v>
      </c>
      <c r="E579">
        <v>0</v>
      </c>
    </row>
    <row r="580" spans="1:5" x14ac:dyDescent="0.25">
      <c r="A580" t="str">
        <f t="shared" si="7"/>
        <v>Monday</v>
      </c>
      <c r="B580" s="1">
        <f>DATE(2017,1,9)</f>
        <v>42744</v>
      </c>
      <c r="C580">
        <v>13</v>
      </c>
      <c r="D580">
        <v>0</v>
      </c>
      <c r="E580">
        <v>0</v>
      </c>
    </row>
    <row r="581" spans="1:5" x14ac:dyDescent="0.25">
      <c r="A581" t="str">
        <f t="shared" si="7"/>
        <v>Tuesday</v>
      </c>
      <c r="B581" s="1">
        <f>DATE(2017,1,10)</f>
        <v>42745</v>
      </c>
      <c r="C581">
        <v>15</v>
      </c>
      <c r="D581">
        <v>1</v>
      </c>
      <c r="E581">
        <v>0</v>
      </c>
    </row>
    <row r="582" spans="1:5" x14ac:dyDescent="0.25">
      <c r="A582" t="str">
        <f t="shared" si="7"/>
        <v>Wednesday</v>
      </c>
      <c r="B582" s="1">
        <f>DATE(2017,1,11)</f>
        <v>42746</v>
      </c>
      <c r="C582">
        <v>4</v>
      </c>
      <c r="D582">
        <v>0</v>
      </c>
      <c r="E582">
        <v>0</v>
      </c>
    </row>
    <row r="583" spans="1:5" x14ac:dyDescent="0.25">
      <c r="A583" t="str">
        <f t="shared" si="7"/>
        <v>Thursday</v>
      </c>
      <c r="B583" s="1">
        <f>DATE(2017,1,12)</f>
        <v>42747</v>
      </c>
      <c r="C583">
        <v>10</v>
      </c>
      <c r="D583">
        <v>0</v>
      </c>
      <c r="E583">
        <v>1</v>
      </c>
    </row>
    <row r="584" spans="1:5" x14ac:dyDescent="0.25">
      <c r="A584" t="str">
        <f t="shared" si="7"/>
        <v>Friday</v>
      </c>
      <c r="B584" s="1">
        <f>DATE(2017,1,13)</f>
        <v>42748</v>
      </c>
      <c r="C584">
        <v>15</v>
      </c>
      <c r="D584">
        <v>0</v>
      </c>
      <c r="E584">
        <v>0</v>
      </c>
    </row>
    <row r="585" spans="1:5" x14ac:dyDescent="0.25">
      <c r="A585" t="str">
        <f t="shared" si="7"/>
        <v>Saturday</v>
      </c>
      <c r="B585" s="1">
        <f>DATE(2017,1,14)</f>
        <v>42749</v>
      </c>
      <c r="C585">
        <v>5</v>
      </c>
      <c r="D585">
        <v>0</v>
      </c>
      <c r="E585">
        <v>1</v>
      </c>
    </row>
    <row r="586" spans="1:5" x14ac:dyDescent="0.25">
      <c r="A586" t="str">
        <f t="shared" si="7"/>
        <v>Sunday</v>
      </c>
      <c r="B586" s="1">
        <f>DATE(2017,1,15)</f>
        <v>42750</v>
      </c>
      <c r="C586">
        <v>15</v>
      </c>
      <c r="D586">
        <v>2</v>
      </c>
      <c r="E586">
        <v>1</v>
      </c>
    </row>
    <row r="587" spans="1:5" x14ac:dyDescent="0.25">
      <c r="A587" t="str">
        <f t="shared" si="7"/>
        <v>Monday</v>
      </c>
      <c r="B587" s="1">
        <f>DATE(2017,1,16)</f>
        <v>42751</v>
      </c>
      <c r="C587">
        <v>21</v>
      </c>
      <c r="D587">
        <v>0</v>
      </c>
      <c r="E587">
        <v>1</v>
      </c>
    </row>
    <row r="588" spans="1:5" x14ac:dyDescent="0.25">
      <c r="A588" t="str">
        <f t="shared" si="7"/>
        <v>Tuesday</v>
      </c>
      <c r="B588" s="1">
        <f>DATE(2017,1,17)</f>
        <v>42752</v>
      </c>
      <c r="C588">
        <v>3</v>
      </c>
      <c r="D588">
        <v>0</v>
      </c>
      <c r="E588">
        <v>0</v>
      </c>
    </row>
    <row r="589" spans="1:5" x14ac:dyDescent="0.25">
      <c r="A589" t="str">
        <f t="shared" si="7"/>
        <v>Wednesday</v>
      </c>
      <c r="B589" s="1">
        <f>DATE(2017,1,18)</f>
        <v>42753</v>
      </c>
      <c r="C589">
        <v>3</v>
      </c>
      <c r="D589">
        <v>1</v>
      </c>
      <c r="E589">
        <v>0</v>
      </c>
    </row>
    <row r="590" spans="1:5" x14ac:dyDescent="0.25">
      <c r="A590" t="str">
        <f t="shared" si="7"/>
        <v>Thursday</v>
      </c>
      <c r="B590" s="1">
        <f>DATE(2017,1,19)</f>
        <v>42754</v>
      </c>
      <c r="C590">
        <v>29</v>
      </c>
      <c r="D590">
        <v>2</v>
      </c>
      <c r="E590">
        <v>0</v>
      </c>
    </row>
    <row r="591" spans="1:5" x14ac:dyDescent="0.25">
      <c r="A591" t="str">
        <f t="shared" si="7"/>
        <v>Friday</v>
      </c>
      <c r="B591" s="1">
        <f>DATE(2017,1,20)</f>
        <v>42755</v>
      </c>
      <c r="C591">
        <v>34</v>
      </c>
      <c r="D591">
        <v>0</v>
      </c>
      <c r="E591">
        <v>1</v>
      </c>
    </row>
    <row r="592" spans="1:5" x14ac:dyDescent="0.25">
      <c r="A592" t="str">
        <f t="shared" si="7"/>
        <v>Saturday</v>
      </c>
      <c r="B592" s="1">
        <v>42756</v>
      </c>
      <c r="C592">
        <v>0</v>
      </c>
      <c r="D592">
        <v>0</v>
      </c>
      <c r="E592">
        <v>0</v>
      </c>
    </row>
    <row r="593" spans="1:5" x14ac:dyDescent="0.25">
      <c r="A593" t="str">
        <f t="shared" si="7"/>
        <v>Sunday</v>
      </c>
      <c r="B593" s="1">
        <f>DATE(2017,1,22)</f>
        <v>42757</v>
      </c>
      <c r="C593">
        <v>30</v>
      </c>
      <c r="D593">
        <v>0</v>
      </c>
      <c r="E593">
        <v>9</v>
      </c>
    </row>
    <row r="594" spans="1:5" x14ac:dyDescent="0.25">
      <c r="A594" t="str">
        <f t="shared" si="7"/>
        <v>Monday</v>
      </c>
      <c r="B594" s="1">
        <f>DATE(2017,1,23)</f>
        <v>42758</v>
      </c>
      <c r="C594">
        <v>50</v>
      </c>
      <c r="D594">
        <v>3</v>
      </c>
      <c r="E594">
        <v>1</v>
      </c>
    </row>
    <row r="595" spans="1:5" x14ac:dyDescent="0.25">
      <c r="A595" t="str">
        <f t="shared" si="7"/>
        <v>Tuesday</v>
      </c>
      <c r="B595" s="1">
        <f>DATE(2017,1,24)</f>
        <v>42759</v>
      </c>
      <c r="C595">
        <v>15</v>
      </c>
      <c r="D595">
        <v>1</v>
      </c>
      <c r="E595">
        <v>0</v>
      </c>
    </row>
    <row r="596" spans="1:5" x14ac:dyDescent="0.25">
      <c r="A596" t="str">
        <f t="shared" si="7"/>
        <v>Wednesday</v>
      </c>
      <c r="B596" s="1">
        <f>DATE(2017,1,25)</f>
        <v>42760</v>
      </c>
      <c r="C596">
        <v>8</v>
      </c>
      <c r="D596">
        <v>0</v>
      </c>
      <c r="E596">
        <v>0</v>
      </c>
    </row>
    <row r="597" spans="1:5" x14ac:dyDescent="0.25">
      <c r="A597" t="str">
        <f t="shared" si="7"/>
        <v>Thursday</v>
      </c>
      <c r="B597" s="1">
        <f>DATE(2017,1,26)</f>
        <v>42761</v>
      </c>
      <c r="C597">
        <v>2</v>
      </c>
      <c r="D597">
        <v>0</v>
      </c>
      <c r="E597">
        <v>0</v>
      </c>
    </row>
    <row r="598" spans="1:5" x14ac:dyDescent="0.25">
      <c r="A598" t="str">
        <f t="shared" si="7"/>
        <v>Friday</v>
      </c>
      <c r="B598" s="1">
        <f>DATE(2017,1,27)</f>
        <v>42762</v>
      </c>
      <c r="C598">
        <v>7</v>
      </c>
      <c r="D598">
        <v>0</v>
      </c>
      <c r="E598">
        <v>0</v>
      </c>
    </row>
    <row r="599" spans="1:5" x14ac:dyDescent="0.25">
      <c r="A599" t="str">
        <f t="shared" si="7"/>
        <v>Saturday</v>
      </c>
      <c r="B599" s="1">
        <f>DATE(2017,1,28)</f>
        <v>42763</v>
      </c>
      <c r="C599">
        <v>4</v>
      </c>
      <c r="D599">
        <v>0</v>
      </c>
      <c r="E599">
        <v>0</v>
      </c>
    </row>
    <row r="600" spans="1:5" x14ac:dyDescent="0.25">
      <c r="A600" t="str">
        <f t="shared" si="7"/>
        <v>Sunday</v>
      </c>
      <c r="B600" s="1">
        <f>DATE(2017,1,29)</f>
        <v>42764</v>
      </c>
      <c r="C600">
        <v>8</v>
      </c>
      <c r="D600">
        <v>0</v>
      </c>
      <c r="E600">
        <v>0</v>
      </c>
    </row>
    <row r="601" spans="1:5" x14ac:dyDescent="0.25">
      <c r="A601" t="str">
        <f t="shared" si="7"/>
        <v>Monday</v>
      </c>
      <c r="B601" s="1">
        <v>42765</v>
      </c>
      <c r="C601">
        <v>0</v>
      </c>
      <c r="D601">
        <v>0</v>
      </c>
      <c r="E601">
        <v>0</v>
      </c>
    </row>
    <row r="602" spans="1:5" x14ac:dyDescent="0.25">
      <c r="A602" t="str">
        <f t="shared" si="7"/>
        <v>Tuesday</v>
      </c>
      <c r="B602" s="1">
        <f>DATE(2017,1,31)</f>
        <v>42766</v>
      </c>
      <c r="C602">
        <v>15</v>
      </c>
      <c r="D602">
        <v>0</v>
      </c>
      <c r="E602">
        <v>7</v>
      </c>
    </row>
    <row r="603" spans="1:5" x14ac:dyDescent="0.25">
      <c r="A603" t="str">
        <f t="shared" si="7"/>
        <v>Wednesday</v>
      </c>
      <c r="B603" s="1">
        <f>DATE(2017,2,1)</f>
        <v>42767</v>
      </c>
      <c r="C603">
        <v>21</v>
      </c>
      <c r="D603">
        <v>1</v>
      </c>
      <c r="E603">
        <v>0</v>
      </c>
    </row>
    <row r="604" spans="1:5" x14ac:dyDescent="0.25">
      <c r="A604" t="str">
        <f t="shared" si="7"/>
        <v>Thursday</v>
      </c>
      <c r="B604" s="1">
        <f>DATE(2017,2,2)</f>
        <v>42768</v>
      </c>
      <c r="C604">
        <v>18</v>
      </c>
      <c r="D604">
        <v>0</v>
      </c>
      <c r="E604">
        <v>0</v>
      </c>
    </row>
    <row r="605" spans="1:5" x14ac:dyDescent="0.25">
      <c r="A605" t="str">
        <f t="shared" si="7"/>
        <v>Friday</v>
      </c>
      <c r="B605" s="1">
        <f>DATE(2017,2,3)</f>
        <v>42769</v>
      </c>
      <c r="C605">
        <v>27</v>
      </c>
      <c r="D605">
        <v>1</v>
      </c>
      <c r="E605">
        <v>0</v>
      </c>
    </row>
    <row r="606" spans="1:5" x14ac:dyDescent="0.25">
      <c r="A606" t="str">
        <f t="shared" si="7"/>
        <v>Saturday</v>
      </c>
      <c r="B606" s="1">
        <f>DATE(2017,2,4)</f>
        <v>42770</v>
      </c>
      <c r="C606">
        <v>33</v>
      </c>
      <c r="D606">
        <v>1</v>
      </c>
      <c r="E606">
        <v>0</v>
      </c>
    </row>
    <row r="607" spans="1:5" x14ac:dyDescent="0.25">
      <c r="A607" t="str">
        <f t="shared" si="7"/>
        <v>Sunday</v>
      </c>
      <c r="B607" s="1">
        <f>DATE(2017,2,5)</f>
        <v>42771</v>
      </c>
      <c r="C607">
        <v>32</v>
      </c>
      <c r="D607">
        <v>1</v>
      </c>
      <c r="E607">
        <v>1</v>
      </c>
    </row>
    <row r="608" spans="1:5" x14ac:dyDescent="0.25">
      <c r="A608" t="str">
        <f t="shared" si="7"/>
        <v>Monday</v>
      </c>
      <c r="B608" s="1">
        <f>DATE(2017,2,6)</f>
        <v>42772</v>
      </c>
      <c r="C608">
        <v>10</v>
      </c>
      <c r="D608">
        <v>0</v>
      </c>
      <c r="E608">
        <v>0</v>
      </c>
    </row>
    <row r="609" spans="1:5" x14ac:dyDescent="0.25">
      <c r="A609" t="str">
        <f t="shared" si="7"/>
        <v>Tuesday</v>
      </c>
      <c r="B609" s="1">
        <f>DATE(2017,2,7)</f>
        <v>42773</v>
      </c>
      <c r="C609">
        <v>26</v>
      </c>
      <c r="D609">
        <v>2</v>
      </c>
      <c r="E609">
        <v>5</v>
      </c>
    </row>
    <row r="610" spans="1:5" x14ac:dyDescent="0.25">
      <c r="A610" t="str">
        <f t="shared" si="7"/>
        <v>Wednesday</v>
      </c>
      <c r="B610" s="1">
        <f>DATE(2017,2,8)</f>
        <v>42774</v>
      </c>
      <c r="C610">
        <v>15</v>
      </c>
      <c r="D610">
        <v>1</v>
      </c>
      <c r="E610">
        <v>1</v>
      </c>
    </row>
    <row r="611" spans="1:5" x14ac:dyDescent="0.25">
      <c r="A611" t="str">
        <f t="shared" si="7"/>
        <v>Thursday</v>
      </c>
      <c r="B611" s="1">
        <f>DATE(2017,2,9)</f>
        <v>42775</v>
      </c>
      <c r="C611">
        <v>17</v>
      </c>
      <c r="D611">
        <v>0</v>
      </c>
      <c r="E611">
        <v>0</v>
      </c>
    </row>
    <row r="612" spans="1:5" x14ac:dyDescent="0.25">
      <c r="A612" t="str">
        <f t="shared" si="7"/>
        <v>Friday</v>
      </c>
      <c r="B612" s="1">
        <f>DATE(2017,2,10)</f>
        <v>42776</v>
      </c>
      <c r="C612">
        <v>4</v>
      </c>
      <c r="D612">
        <v>0</v>
      </c>
      <c r="E612">
        <v>1</v>
      </c>
    </row>
    <row r="613" spans="1:5" x14ac:dyDescent="0.25">
      <c r="A613" t="str">
        <f t="shared" si="7"/>
        <v>Saturday</v>
      </c>
      <c r="B613" s="1">
        <f>DATE(2017,2,11)</f>
        <v>42777</v>
      </c>
      <c r="C613">
        <v>13</v>
      </c>
      <c r="D613">
        <v>0</v>
      </c>
      <c r="E613">
        <v>3</v>
      </c>
    </row>
    <row r="614" spans="1:5" x14ac:dyDescent="0.25">
      <c r="A614" t="str">
        <f t="shared" si="7"/>
        <v>Sunday</v>
      </c>
      <c r="B614" s="1">
        <f>DATE(2017,2,12)</f>
        <v>42778</v>
      </c>
      <c r="C614">
        <v>2</v>
      </c>
      <c r="D614">
        <v>0</v>
      </c>
      <c r="E614">
        <v>0</v>
      </c>
    </row>
    <row r="615" spans="1:5" x14ac:dyDescent="0.25">
      <c r="A615" t="str">
        <f t="shared" si="7"/>
        <v>Monday</v>
      </c>
      <c r="B615" s="1">
        <f>DATE(2017,2,13)</f>
        <v>42779</v>
      </c>
      <c r="C615">
        <v>16</v>
      </c>
      <c r="D615">
        <v>1</v>
      </c>
      <c r="E615">
        <v>1</v>
      </c>
    </row>
    <row r="616" spans="1:5" x14ac:dyDescent="0.25">
      <c r="A616" t="str">
        <f t="shared" si="7"/>
        <v>Tuesday</v>
      </c>
      <c r="B616" s="1">
        <f>DATE(2017,2,14)</f>
        <v>42780</v>
      </c>
      <c r="C616">
        <v>17</v>
      </c>
      <c r="D616">
        <v>0</v>
      </c>
      <c r="E616">
        <v>0</v>
      </c>
    </row>
    <row r="617" spans="1:5" x14ac:dyDescent="0.25">
      <c r="A617" t="str">
        <f t="shared" si="7"/>
        <v>Wednesday</v>
      </c>
      <c r="B617" s="1">
        <f>DATE(2017,2,15)</f>
        <v>42781</v>
      </c>
      <c r="C617">
        <v>3</v>
      </c>
      <c r="D617">
        <v>0</v>
      </c>
      <c r="E617">
        <v>0</v>
      </c>
    </row>
    <row r="618" spans="1:5" x14ac:dyDescent="0.25">
      <c r="A618" t="str">
        <f t="shared" si="7"/>
        <v>Thursday</v>
      </c>
      <c r="B618" s="1">
        <f>DATE(2017,2,16)</f>
        <v>42782</v>
      </c>
      <c r="C618">
        <v>14</v>
      </c>
      <c r="D618">
        <v>1</v>
      </c>
      <c r="E618">
        <v>0</v>
      </c>
    </row>
    <row r="619" spans="1:5" x14ac:dyDescent="0.25">
      <c r="A619" t="str">
        <f t="shared" si="7"/>
        <v>Friday</v>
      </c>
      <c r="B619" s="1">
        <f>DATE(2017,2,17)</f>
        <v>42783</v>
      </c>
      <c r="C619">
        <v>17</v>
      </c>
      <c r="D619">
        <v>1</v>
      </c>
      <c r="E619">
        <v>0</v>
      </c>
    </row>
    <row r="620" spans="1:5" x14ac:dyDescent="0.25">
      <c r="A620" t="str">
        <f t="shared" si="7"/>
        <v>Saturday</v>
      </c>
      <c r="B620" s="1">
        <f>DATE(2017,2,18)</f>
        <v>42784</v>
      </c>
      <c r="C620">
        <v>23</v>
      </c>
      <c r="D620">
        <v>1</v>
      </c>
      <c r="E620">
        <v>1</v>
      </c>
    </row>
    <row r="621" spans="1:5" x14ac:dyDescent="0.25">
      <c r="A621" t="str">
        <f t="shared" si="7"/>
        <v>Sunday</v>
      </c>
      <c r="B621" s="1">
        <f>DATE(2017,2,19)</f>
        <v>42785</v>
      </c>
      <c r="C621">
        <v>20</v>
      </c>
      <c r="D621">
        <v>1</v>
      </c>
      <c r="E621">
        <v>1</v>
      </c>
    </row>
    <row r="622" spans="1:5" x14ac:dyDescent="0.25">
      <c r="A622" t="str">
        <f t="shared" si="7"/>
        <v>Monday</v>
      </c>
      <c r="B622" s="1">
        <v>42786</v>
      </c>
      <c r="C622">
        <v>0</v>
      </c>
      <c r="D622">
        <v>0</v>
      </c>
      <c r="E622">
        <v>0</v>
      </c>
    </row>
    <row r="623" spans="1:5" x14ac:dyDescent="0.25">
      <c r="A623" t="str">
        <f t="shared" si="7"/>
        <v>Tuesday</v>
      </c>
      <c r="B623" s="1">
        <f>DATE(2017,2,21)</f>
        <v>42787</v>
      </c>
      <c r="C623">
        <v>11</v>
      </c>
      <c r="D623">
        <v>2</v>
      </c>
      <c r="E623">
        <v>0</v>
      </c>
    </row>
    <row r="624" spans="1:5" x14ac:dyDescent="0.25">
      <c r="A624" t="str">
        <f t="shared" si="7"/>
        <v>Wednesday</v>
      </c>
      <c r="B624" s="1">
        <f>DATE(2017,2,22)</f>
        <v>42788</v>
      </c>
      <c r="C624">
        <v>6</v>
      </c>
      <c r="D624">
        <v>0</v>
      </c>
      <c r="E624">
        <v>0</v>
      </c>
    </row>
    <row r="625" spans="1:5" x14ac:dyDescent="0.25">
      <c r="A625" t="str">
        <f t="shared" si="7"/>
        <v>Thursday</v>
      </c>
      <c r="B625" s="1">
        <f>DATE(2017,2,23)</f>
        <v>42789</v>
      </c>
      <c r="C625">
        <v>12</v>
      </c>
      <c r="D625">
        <v>0</v>
      </c>
      <c r="E625">
        <v>1</v>
      </c>
    </row>
    <row r="626" spans="1:5" x14ac:dyDescent="0.25">
      <c r="A626" t="str">
        <f t="shared" si="7"/>
        <v>Friday</v>
      </c>
      <c r="B626" s="1">
        <f>DATE(2017,2,24)</f>
        <v>42790</v>
      </c>
      <c r="C626">
        <v>37</v>
      </c>
      <c r="D626">
        <v>0</v>
      </c>
      <c r="E626">
        <v>0</v>
      </c>
    </row>
    <row r="627" spans="1:5" x14ac:dyDescent="0.25">
      <c r="A627" t="str">
        <f t="shared" si="7"/>
        <v>Saturday</v>
      </c>
      <c r="B627" s="1">
        <f>DATE(2017,2,25)</f>
        <v>42791</v>
      </c>
      <c r="C627">
        <v>33</v>
      </c>
      <c r="D627">
        <v>0</v>
      </c>
      <c r="E627">
        <v>0</v>
      </c>
    </row>
    <row r="628" spans="1:5" x14ac:dyDescent="0.25">
      <c r="A628" t="str">
        <f t="shared" si="7"/>
        <v>Sunday</v>
      </c>
      <c r="B628" s="1">
        <f>DATE(2017,2,26)</f>
        <v>42792</v>
      </c>
      <c r="C628">
        <v>8</v>
      </c>
      <c r="D628">
        <v>0</v>
      </c>
      <c r="E628">
        <v>0</v>
      </c>
    </row>
    <row r="629" spans="1:5" x14ac:dyDescent="0.25">
      <c r="A629" t="str">
        <f t="shared" si="7"/>
        <v>Monday</v>
      </c>
      <c r="B629" s="1">
        <f>DATE(2017,2,27)</f>
        <v>42793</v>
      </c>
      <c r="C629">
        <v>42</v>
      </c>
      <c r="D629">
        <v>1</v>
      </c>
      <c r="E629">
        <v>1</v>
      </c>
    </row>
    <row r="630" spans="1:5" x14ac:dyDescent="0.25">
      <c r="A630" t="str">
        <f t="shared" si="7"/>
        <v>Tuesday</v>
      </c>
      <c r="B630" s="1">
        <f>DATE(2017,2,28)</f>
        <v>42794</v>
      </c>
      <c r="C630">
        <v>22</v>
      </c>
      <c r="D630">
        <v>1</v>
      </c>
      <c r="E630">
        <v>2</v>
      </c>
    </row>
    <row r="631" spans="1:5" x14ac:dyDescent="0.25">
      <c r="A631" t="str">
        <f t="shared" si="7"/>
        <v>Wednesday</v>
      </c>
      <c r="B631" s="1">
        <f>DATE(2017,3,1)</f>
        <v>42795</v>
      </c>
      <c r="C631">
        <v>24</v>
      </c>
      <c r="D631">
        <v>2</v>
      </c>
      <c r="E631">
        <v>7</v>
      </c>
    </row>
    <row r="632" spans="1:5" x14ac:dyDescent="0.25">
      <c r="A632" t="str">
        <f t="shared" si="7"/>
        <v>Thursday</v>
      </c>
      <c r="B632" s="1">
        <f>DATE(2017,3,2)</f>
        <v>42796</v>
      </c>
      <c r="C632">
        <v>14</v>
      </c>
      <c r="D632">
        <v>0</v>
      </c>
      <c r="E632">
        <v>0</v>
      </c>
    </row>
    <row r="633" spans="1:5" x14ac:dyDescent="0.25">
      <c r="A633" t="str">
        <f t="shared" si="7"/>
        <v>Friday</v>
      </c>
      <c r="B633" s="1">
        <v>42797</v>
      </c>
      <c r="C633">
        <v>0</v>
      </c>
      <c r="D633">
        <v>0</v>
      </c>
      <c r="E633">
        <v>0</v>
      </c>
    </row>
    <row r="634" spans="1:5" x14ac:dyDescent="0.25">
      <c r="A634" t="str">
        <f t="shared" si="7"/>
        <v>Saturday</v>
      </c>
      <c r="B634" s="1">
        <v>42798</v>
      </c>
      <c r="C634">
        <v>0</v>
      </c>
      <c r="D634">
        <v>0</v>
      </c>
      <c r="E634">
        <v>0</v>
      </c>
    </row>
    <row r="635" spans="1:5" x14ac:dyDescent="0.25">
      <c r="A635" t="str">
        <f t="shared" si="7"/>
        <v>Sunday</v>
      </c>
      <c r="B635" s="1">
        <v>42799</v>
      </c>
      <c r="C635">
        <v>0</v>
      </c>
      <c r="D635">
        <v>0</v>
      </c>
      <c r="E635">
        <v>0</v>
      </c>
    </row>
    <row r="636" spans="1:5" x14ac:dyDescent="0.25">
      <c r="A636" t="str">
        <f t="shared" si="7"/>
        <v>Monday</v>
      </c>
      <c r="B636" s="1">
        <f>DATE(2017,3,6)</f>
        <v>42800</v>
      </c>
      <c r="C636">
        <v>7</v>
      </c>
      <c r="D636">
        <v>0</v>
      </c>
      <c r="E636">
        <v>0</v>
      </c>
    </row>
    <row r="637" spans="1:5" x14ac:dyDescent="0.25">
      <c r="A637" t="str">
        <f t="shared" si="7"/>
        <v>Tuesday</v>
      </c>
      <c r="B637" s="1">
        <f>DATE(2017,3,7)</f>
        <v>42801</v>
      </c>
      <c r="C637">
        <v>12</v>
      </c>
      <c r="D637">
        <v>0</v>
      </c>
      <c r="E637">
        <v>5</v>
      </c>
    </row>
    <row r="638" spans="1:5" x14ac:dyDescent="0.25">
      <c r="A638" t="str">
        <f t="shared" si="7"/>
        <v>Wednesday</v>
      </c>
      <c r="B638" s="1">
        <f>DATE(2017,3,8)</f>
        <v>42802</v>
      </c>
      <c r="C638">
        <v>30</v>
      </c>
      <c r="D638">
        <v>0</v>
      </c>
      <c r="E638">
        <v>7</v>
      </c>
    </row>
    <row r="639" spans="1:5" x14ac:dyDescent="0.25">
      <c r="A639" t="str">
        <f t="shared" si="7"/>
        <v>Thursday</v>
      </c>
      <c r="B639" s="1">
        <f>DATE(2017,3,9)</f>
        <v>42803</v>
      </c>
      <c r="C639">
        <v>15</v>
      </c>
      <c r="D639">
        <v>0</v>
      </c>
      <c r="E639">
        <v>1</v>
      </c>
    </row>
    <row r="640" spans="1:5" x14ac:dyDescent="0.25">
      <c r="A640" t="str">
        <f t="shared" si="7"/>
        <v>Friday</v>
      </c>
      <c r="B640" s="1">
        <f>DATE(2017,3,10)</f>
        <v>42804</v>
      </c>
      <c r="C640">
        <v>33</v>
      </c>
      <c r="D640">
        <v>1</v>
      </c>
      <c r="E640">
        <v>1</v>
      </c>
    </row>
    <row r="641" spans="1:5" x14ac:dyDescent="0.25">
      <c r="A641" t="str">
        <f t="shared" si="7"/>
        <v>Saturday</v>
      </c>
      <c r="B641" s="1">
        <f>DATE(2017,3,11)</f>
        <v>42805</v>
      </c>
      <c r="C641">
        <v>10</v>
      </c>
      <c r="D641">
        <v>1</v>
      </c>
      <c r="E641">
        <v>1</v>
      </c>
    </row>
    <row r="642" spans="1:5" x14ac:dyDescent="0.25">
      <c r="A642" t="str">
        <f t="shared" ref="A642:A705" si="8">TEXT(B642,"dddd")</f>
        <v>Sunday</v>
      </c>
      <c r="B642" s="1">
        <f>DATE(2017,3,12)</f>
        <v>42806</v>
      </c>
      <c r="C642">
        <v>22</v>
      </c>
      <c r="D642">
        <v>0</v>
      </c>
      <c r="E642">
        <v>10</v>
      </c>
    </row>
    <row r="643" spans="1:5" x14ac:dyDescent="0.25">
      <c r="A643" t="str">
        <f t="shared" si="8"/>
        <v>Monday</v>
      </c>
      <c r="B643" s="1">
        <f>DATE(2017,3,13)</f>
        <v>42807</v>
      </c>
      <c r="C643">
        <v>25</v>
      </c>
      <c r="D643">
        <v>4</v>
      </c>
      <c r="E643">
        <v>2</v>
      </c>
    </row>
    <row r="644" spans="1:5" x14ac:dyDescent="0.25">
      <c r="A644" t="str">
        <f t="shared" si="8"/>
        <v>Tuesday</v>
      </c>
      <c r="B644" s="1">
        <f>DATE(2017,3,14)</f>
        <v>42808</v>
      </c>
      <c r="C644">
        <v>9</v>
      </c>
      <c r="D644">
        <v>0</v>
      </c>
      <c r="E644">
        <v>1</v>
      </c>
    </row>
    <row r="645" spans="1:5" x14ac:dyDescent="0.25">
      <c r="A645" t="str">
        <f t="shared" si="8"/>
        <v>Wednesday</v>
      </c>
      <c r="B645" s="1">
        <f>DATE(2017,3,15)</f>
        <v>42809</v>
      </c>
      <c r="C645">
        <v>23</v>
      </c>
      <c r="D645">
        <v>1</v>
      </c>
      <c r="E645">
        <v>1</v>
      </c>
    </row>
    <row r="646" spans="1:5" x14ac:dyDescent="0.25">
      <c r="A646" t="str">
        <f t="shared" si="8"/>
        <v>Thursday</v>
      </c>
      <c r="B646" s="1">
        <f>DATE(2017,3,16)</f>
        <v>42810</v>
      </c>
      <c r="C646">
        <v>22</v>
      </c>
      <c r="D646">
        <v>2</v>
      </c>
      <c r="E646">
        <v>1</v>
      </c>
    </row>
    <row r="647" spans="1:5" x14ac:dyDescent="0.25">
      <c r="A647" t="str">
        <f t="shared" si="8"/>
        <v>Friday</v>
      </c>
      <c r="B647" s="1">
        <f>DATE(2017,3,17)</f>
        <v>42811</v>
      </c>
      <c r="C647">
        <v>36</v>
      </c>
      <c r="D647">
        <v>1</v>
      </c>
      <c r="E647">
        <v>0</v>
      </c>
    </row>
    <row r="648" spans="1:5" x14ac:dyDescent="0.25">
      <c r="A648" t="str">
        <f t="shared" si="8"/>
        <v>Saturday</v>
      </c>
      <c r="B648" s="1">
        <f>DATE(2017,3,18)</f>
        <v>42812</v>
      </c>
      <c r="C648">
        <v>2</v>
      </c>
      <c r="D648">
        <v>0</v>
      </c>
      <c r="E648">
        <v>0</v>
      </c>
    </row>
    <row r="649" spans="1:5" x14ac:dyDescent="0.25">
      <c r="A649" t="str">
        <f t="shared" si="8"/>
        <v>Sunday</v>
      </c>
      <c r="B649" s="1">
        <f>DATE(2017,3,19)</f>
        <v>42813</v>
      </c>
      <c r="C649">
        <v>7</v>
      </c>
      <c r="D649">
        <v>0</v>
      </c>
      <c r="E649">
        <v>2</v>
      </c>
    </row>
    <row r="650" spans="1:5" x14ac:dyDescent="0.25">
      <c r="A650" t="str">
        <f t="shared" si="8"/>
        <v>Monday</v>
      </c>
      <c r="B650" s="1">
        <v>42814</v>
      </c>
      <c r="C650">
        <v>0</v>
      </c>
      <c r="D650">
        <v>0</v>
      </c>
      <c r="E650">
        <v>0</v>
      </c>
    </row>
    <row r="651" spans="1:5" x14ac:dyDescent="0.25">
      <c r="A651" t="str">
        <f t="shared" si="8"/>
        <v>Tuesday</v>
      </c>
      <c r="B651" s="1">
        <f>DATE(2017,3,21)</f>
        <v>42815</v>
      </c>
      <c r="C651">
        <v>8</v>
      </c>
      <c r="D651">
        <v>0</v>
      </c>
      <c r="E651">
        <v>0</v>
      </c>
    </row>
    <row r="652" spans="1:5" x14ac:dyDescent="0.25">
      <c r="A652" t="str">
        <f t="shared" si="8"/>
        <v>Wednesday</v>
      </c>
      <c r="B652" s="1">
        <f>DATE(2017,3,22)</f>
        <v>42816</v>
      </c>
      <c r="C652">
        <v>10</v>
      </c>
      <c r="D652">
        <v>0</v>
      </c>
      <c r="E652">
        <v>0</v>
      </c>
    </row>
    <row r="653" spans="1:5" x14ac:dyDescent="0.25">
      <c r="A653" t="str">
        <f t="shared" si="8"/>
        <v>Thursday</v>
      </c>
      <c r="B653" s="1">
        <f>DATE(2017,3,23)</f>
        <v>42817</v>
      </c>
      <c r="C653">
        <v>4</v>
      </c>
      <c r="D653">
        <v>0</v>
      </c>
      <c r="E653">
        <v>0</v>
      </c>
    </row>
    <row r="654" spans="1:5" x14ac:dyDescent="0.25">
      <c r="A654" t="str">
        <f t="shared" si="8"/>
        <v>Friday</v>
      </c>
      <c r="B654" s="1">
        <v>42818</v>
      </c>
      <c r="C654">
        <v>0</v>
      </c>
      <c r="D654">
        <v>0</v>
      </c>
      <c r="E654">
        <v>0</v>
      </c>
    </row>
    <row r="655" spans="1:5" x14ac:dyDescent="0.25">
      <c r="A655" t="str">
        <f t="shared" si="8"/>
        <v>Saturday</v>
      </c>
      <c r="B655" s="1">
        <f>DATE(2017,3,25)</f>
        <v>42819</v>
      </c>
      <c r="C655">
        <v>11</v>
      </c>
      <c r="D655">
        <v>0</v>
      </c>
      <c r="E655">
        <v>1</v>
      </c>
    </row>
    <row r="656" spans="1:5" x14ac:dyDescent="0.25">
      <c r="A656" t="str">
        <f t="shared" si="8"/>
        <v>Sunday</v>
      </c>
      <c r="B656" s="1">
        <v>42820</v>
      </c>
      <c r="C656">
        <v>0</v>
      </c>
      <c r="D656">
        <v>0</v>
      </c>
      <c r="E656">
        <v>0</v>
      </c>
    </row>
    <row r="657" spans="1:5" x14ac:dyDescent="0.25">
      <c r="A657" t="str">
        <f t="shared" si="8"/>
        <v>Monday</v>
      </c>
      <c r="B657" s="1">
        <v>42821</v>
      </c>
      <c r="C657">
        <v>0</v>
      </c>
      <c r="D657">
        <v>0</v>
      </c>
      <c r="E657">
        <v>0</v>
      </c>
    </row>
    <row r="658" spans="1:5" x14ac:dyDescent="0.25">
      <c r="A658" t="str">
        <f t="shared" si="8"/>
        <v>Tuesday</v>
      </c>
      <c r="B658" s="1">
        <f>DATE(2017,3,28)</f>
        <v>42822</v>
      </c>
      <c r="C658">
        <v>20</v>
      </c>
      <c r="D658">
        <v>0</v>
      </c>
      <c r="E658">
        <v>0</v>
      </c>
    </row>
    <row r="659" spans="1:5" x14ac:dyDescent="0.25">
      <c r="A659" t="str">
        <f t="shared" si="8"/>
        <v>Wednesday</v>
      </c>
      <c r="B659" s="1">
        <f>DATE(2017,3,29)</f>
        <v>42823</v>
      </c>
      <c r="C659">
        <v>9</v>
      </c>
      <c r="D659">
        <v>0</v>
      </c>
      <c r="E659">
        <v>1</v>
      </c>
    </row>
    <row r="660" spans="1:5" x14ac:dyDescent="0.25">
      <c r="A660" t="str">
        <f t="shared" si="8"/>
        <v>Thursday</v>
      </c>
      <c r="B660" s="1">
        <v>42824</v>
      </c>
      <c r="C660">
        <v>0</v>
      </c>
      <c r="D660">
        <v>0</v>
      </c>
      <c r="E660">
        <v>0</v>
      </c>
    </row>
    <row r="661" spans="1:5" x14ac:dyDescent="0.25">
      <c r="A661" t="str">
        <f t="shared" si="8"/>
        <v>Friday</v>
      </c>
      <c r="B661" s="1">
        <f>DATE(2017,3,31)</f>
        <v>42825</v>
      </c>
      <c r="C661">
        <v>21</v>
      </c>
      <c r="D661">
        <v>1</v>
      </c>
      <c r="E661">
        <v>2</v>
      </c>
    </row>
    <row r="662" spans="1:5" x14ac:dyDescent="0.25">
      <c r="A662" t="str">
        <f t="shared" si="8"/>
        <v>Saturday</v>
      </c>
      <c r="B662" s="1">
        <f>DATE(2017,4,1)</f>
        <v>42826</v>
      </c>
      <c r="C662">
        <v>33</v>
      </c>
      <c r="D662">
        <v>0</v>
      </c>
      <c r="E662">
        <v>8</v>
      </c>
    </row>
    <row r="663" spans="1:5" x14ac:dyDescent="0.25">
      <c r="A663" t="str">
        <f t="shared" si="8"/>
        <v>Sunday</v>
      </c>
      <c r="B663" s="1">
        <f>DATE(2017,4,2)</f>
        <v>42827</v>
      </c>
      <c r="C663">
        <v>13</v>
      </c>
      <c r="D663">
        <v>0</v>
      </c>
      <c r="E663">
        <v>1</v>
      </c>
    </row>
    <row r="664" spans="1:5" x14ac:dyDescent="0.25">
      <c r="A664" t="str">
        <f t="shared" si="8"/>
        <v>Monday</v>
      </c>
      <c r="B664" s="1">
        <f>DATE(2017,4,3)</f>
        <v>42828</v>
      </c>
      <c r="C664">
        <v>11</v>
      </c>
      <c r="D664">
        <v>0</v>
      </c>
      <c r="E664">
        <v>0</v>
      </c>
    </row>
    <row r="665" spans="1:5" x14ac:dyDescent="0.25">
      <c r="A665" t="str">
        <f t="shared" si="8"/>
        <v>Tuesday</v>
      </c>
      <c r="B665" s="1">
        <f>DATE(2017,4,4)</f>
        <v>42829</v>
      </c>
      <c r="C665">
        <v>7</v>
      </c>
      <c r="D665">
        <v>0</v>
      </c>
      <c r="E665">
        <v>0</v>
      </c>
    </row>
    <row r="666" spans="1:5" x14ac:dyDescent="0.25">
      <c r="A666" t="str">
        <f t="shared" si="8"/>
        <v>Wednesday</v>
      </c>
      <c r="B666" s="1">
        <f>DATE(2017,4,5)</f>
        <v>42830</v>
      </c>
      <c r="C666">
        <v>8</v>
      </c>
      <c r="D666">
        <v>1</v>
      </c>
      <c r="E666">
        <v>0</v>
      </c>
    </row>
    <row r="667" spans="1:5" x14ac:dyDescent="0.25">
      <c r="A667" t="str">
        <f t="shared" si="8"/>
        <v>Thursday</v>
      </c>
      <c r="B667" s="1">
        <v>42831</v>
      </c>
      <c r="C667">
        <v>0</v>
      </c>
      <c r="D667">
        <v>0</v>
      </c>
      <c r="E667">
        <v>0</v>
      </c>
    </row>
    <row r="668" spans="1:5" x14ac:dyDescent="0.25">
      <c r="A668" t="str">
        <f t="shared" si="8"/>
        <v>Friday</v>
      </c>
      <c r="B668" s="1">
        <f>DATE(2017,4,7)</f>
        <v>42832</v>
      </c>
      <c r="C668">
        <v>39</v>
      </c>
      <c r="D668">
        <v>1</v>
      </c>
      <c r="E668">
        <v>30</v>
      </c>
    </row>
    <row r="669" spans="1:5" x14ac:dyDescent="0.25">
      <c r="A669" t="str">
        <f t="shared" si="8"/>
        <v>Saturday</v>
      </c>
      <c r="B669" s="1">
        <f>DATE(2017,4,8)</f>
        <v>42833</v>
      </c>
      <c r="C669">
        <v>7</v>
      </c>
      <c r="D669">
        <v>0</v>
      </c>
      <c r="E669">
        <v>0</v>
      </c>
    </row>
    <row r="670" spans="1:5" x14ac:dyDescent="0.25">
      <c r="A670" t="str">
        <f t="shared" si="8"/>
        <v>Sunday</v>
      </c>
      <c r="B670" s="1">
        <f>DATE(2017,4,9)</f>
        <v>42834</v>
      </c>
      <c r="C670">
        <v>42</v>
      </c>
      <c r="D670">
        <v>4</v>
      </c>
      <c r="E670">
        <v>0</v>
      </c>
    </row>
    <row r="671" spans="1:5" x14ac:dyDescent="0.25">
      <c r="A671" t="str">
        <f t="shared" si="8"/>
        <v>Monday</v>
      </c>
      <c r="B671" s="1">
        <f>DATE(2017,4,10)</f>
        <v>42835</v>
      </c>
      <c r="C671">
        <v>4</v>
      </c>
      <c r="D671">
        <v>0</v>
      </c>
      <c r="E671">
        <v>0</v>
      </c>
    </row>
    <row r="672" spans="1:5" x14ac:dyDescent="0.25">
      <c r="A672" t="str">
        <f t="shared" si="8"/>
        <v>Tuesday</v>
      </c>
      <c r="B672" s="1">
        <f>DATE(2017,4,11)</f>
        <v>42836</v>
      </c>
      <c r="C672">
        <v>8</v>
      </c>
      <c r="D672">
        <v>0</v>
      </c>
      <c r="E672">
        <v>2</v>
      </c>
    </row>
    <row r="673" spans="1:5" x14ac:dyDescent="0.25">
      <c r="A673" t="str">
        <f t="shared" si="8"/>
        <v>Wednesday</v>
      </c>
      <c r="B673" s="1">
        <f>DATE(2017,4,12)</f>
        <v>42837</v>
      </c>
      <c r="C673">
        <v>11</v>
      </c>
      <c r="D673">
        <v>0</v>
      </c>
      <c r="E673">
        <v>1</v>
      </c>
    </row>
    <row r="674" spans="1:5" x14ac:dyDescent="0.25">
      <c r="A674" t="str">
        <f t="shared" si="8"/>
        <v>Thursday</v>
      </c>
      <c r="B674" s="1">
        <f>DATE(2017,4,13)</f>
        <v>42838</v>
      </c>
      <c r="C674">
        <v>7</v>
      </c>
      <c r="D674">
        <v>0</v>
      </c>
      <c r="E674">
        <v>0</v>
      </c>
    </row>
    <row r="675" spans="1:5" x14ac:dyDescent="0.25">
      <c r="A675" t="str">
        <f t="shared" si="8"/>
        <v>Friday</v>
      </c>
      <c r="B675" s="1">
        <f>DATE(2017,4,14)</f>
        <v>42839</v>
      </c>
      <c r="C675">
        <v>22</v>
      </c>
      <c r="D675">
        <v>0</v>
      </c>
      <c r="E675">
        <v>3</v>
      </c>
    </row>
    <row r="676" spans="1:5" x14ac:dyDescent="0.25">
      <c r="A676" t="str">
        <f t="shared" si="8"/>
        <v>Saturday</v>
      </c>
      <c r="B676" s="1">
        <f>DATE(2017,4,15)</f>
        <v>42840</v>
      </c>
      <c r="C676">
        <v>13</v>
      </c>
      <c r="D676">
        <v>1</v>
      </c>
      <c r="E676">
        <v>3</v>
      </c>
    </row>
    <row r="677" spans="1:5" x14ac:dyDescent="0.25">
      <c r="A677" t="str">
        <f t="shared" si="8"/>
        <v>Sunday</v>
      </c>
      <c r="B677" s="1">
        <f>DATE(2017,4,16)</f>
        <v>42841</v>
      </c>
      <c r="C677">
        <v>15</v>
      </c>
      <c r="D677">
        <v>1</v>
      </c>
      <c r="E677">
        <v>0</v>
      </c>
    </row>
    <row r="678" spans="1:5" x14ac:dyDescent="0.25">
      <c r="A678" t="str">
        <f t="shared" si="8"/>
        <v>Monday</v>
      </c>
      <c r="B678" s="1">
        <v>42842</v>
      </c>
      <c r="C678">
        <v>0</v>
      </c>
      <c r="D678">
        <v>0</v>
      </c>
      <c r="E678">
        <v>0</v>
      </c>
    </row>
    <row r="679" spans="1:5" x14ac:dyDescent="0.25">
      <c r="A679" t="str">
        <f t="shared" si="8"/>
        <v>Tuesday</v>
      </c>
      <c r="B679" s="1">
        <f>DATE(2017,4,18)</f>
        <v>42843</v>
      </c>
      <c r="C679">
        <v>7</v>
      </c>
      <c r="D679">
        <v>1</v>
      </c>
      <c r="E679">
        <v>0</v>
      </c>
    </row>
    <row r="680" spans="1:5" x14ac:dyDescent="0.25">
      <c r="A680" t="str">
        <f t="shared" si="8"/>
        <v>Wednesday</v>
      </c>
      <c r="B680" s="1">
        <v>42844</v>
      </c>
      <c r="C680">
        <v>0</v>
      </c>
      <c r="D680">
        <v>0</v>
      </c>
      <c r="E680">
        <v>0</v>
      </c>
    </row>
    <row r="681" spans="1:5" x14ac:dyDescent="0.25">
      <c r="A681" t="str">
        <f t="shared" si="8"/>
        <v>Thursday</v>
      </c>
      <c r="B681" s="1">
        <f>DATE(2017,4,20)</f>
        <v>42845</v>
      </c>
      <c r="C681">
        <v>9</v>
      </c>
      <c r="D681">
        <v>0</v>
      </c>
      <c r="E681">
        <v>0</v>
      </c>
    </row>
    <row r="682" spans="1:5" x14ac:dyDescent="0.25">
      <c r="A682" t="str">
        <f t="shared" si="8"/>
        <v>Friday</v>
      </c>
      <c r="B682" s="1">
        <v>42846</v>
      </c>
      <c r="C682">
        <v>0</v>
      </c>
      <c r="D682">
        <v>0</v>
      </c>
      <c r="E682">
        <v>0</v>
      </c>
    </row>
    <row r="683" spans="1:5" x14ac:dyDescent="0.25">
      <c r="A683" t="str">
        <f t="shared" si="8"/>
        <v>Saturday</v>
      </c>
      <c r="B683" s="1">
        <f>DATE(2017,4,22)</f>
        <v>42847</v>
      </c>
      <c r="C683">
        <v>9</v>
      </c>
      <c r="D683">
        <v>0</v>
      </c>
      <c r="E683">
        <v>2</v>
      </c>
    </row>
    <row r="684" spans="1:5" x14ac:dyDescent="0.25">
      <c r="A684" t="str">
        <f t="shared" si="8"/>
        <v>Sunday</v>
      </c>
      <c r="B684" s="1">
        <f>DATE(2017,4,23)</f>
        <v>42848</v>
      </c>
      <c r="C684">
        <v>10</v>
      </c>
      <c r="D684">
        <v>1</v>
      </c>
      <c r="E684">
        <v>0</v>
      </c>
    </row>
    <row r="685" spans="1:5" x14ac:dyDescent="0.25">
      <c r="A685" t="str">
        <f t="shared" si="8"/>
        <v>Monday</v>
      </c>
      <c r="B685" s="1">
        <f>DATE(2017,4,24)</f>
        <v>42849</v>
      </c>
      <c r="C685">
        <v>9</v>
      </c>
      <c r="D685">
        <v>2</v>
      </c>
      <c r="E685">
        <v>0</v>
      </c>
    </row>
    <row r="686" spans="1:5" x14ac:dyDescent="0.25">
      <c r="A686" t="str">
        <f t="shared" si="8"/>
        <v>Tuesday</v>
      </c>
      <c r="B686" s="1">
        <v>42850</v>
      </c>
      <c r="C686">
        <v>0</v>
      </c>
      <c r="D686">
        <v>0</v>
      </c>
      <c r="E686">
        <v>0</v>
      </c>
    </row>
    <row r="687" spans="1:5" x14ac:dyDescent="0.25">
      <c r="A687" t="str">
        <f t="shared" si="8"/>
        <v>Wednesday</v>
      </c>
      <c r="B687" s="1">
        <f>DATE(2017,4,26)</f>
        <v>42851</v>
      </c>
      <c r="C687">
        <v>9</v>
      </c>
      <c r="D687">
        <v>0</v>
      </c>
      <c r="E687">
        <v>1</v>
      </c>
    </row>
    <row r="688" spans="1:5" x14ac:dyDescent="0.25">
      <c r="A688" t="str">
        <f t="shared" si="8"/>
        <v>Thursday</v>
      </c>
      <c r="B688" s="1">
        <f>DATE(2017,4,27)</f>
        <v>42852</v>
      </c>
      <c r="C688">
        <v>9</v>
      </c>
      <c r="D688">
        <v>0</v>
      </c>
      <c r="E688">
        <v>0</v>
      </c>
    </row>
    <row r="689" spans="1:5" x14ac:dyDescent="0.25">
      <c r="A689" t="str">
        <f t="shared" si="8"/>
        <v>Friday</v>
      </c>
      <c r="B689" s="1">
        <f>DATE(2017,4,28)</f>
        <v>42853</v>
      </c>
      <c r="C689">
        <v>2</v>
      </c>
      <c r="D689">
        <v>0</v>
      </c>
      <c r="E689">
        <v>0</v>
      </c>
    </row>
    <row r="690" spans="1:5" x14ac:dyDescent="0.25">
      <c r="A690" t="str">
        <f t="shared" si="8"/>
        <v>Saturday</v>
      </c>
      <c r="B690" s="1">
        <f>DATE(2017,4,29)</f>
        <v>42854</v>
      </c>
      <c r="C690">
        <v>82</v>
      </c>
      <c r="D690">
        <v>5</v>
      </c>
      <c r="E690">
        <v>9</v>
      </c>
    </row>
    <row r="691" spans="1:5" x14ac:dyDescent="0.25">
      <c r="A691" t="str">
        <f t="shared" si="8"/>
        <v>Sunday</v>
      </c>
      <c r="B691" s="1">
        <f>DATE(2017,4,30)</f>
        <v>42855</v>
      </c>
      <c r="C691">
        <v>28</v>
      </c>
      <c r="D691">
        <v>0</v>
      </c>
      <c r="E691">
        <v>4</v>
      </c>
    </row>
    <row r="692" spans="1:5" x14ac:dyDescent="0.25">
      <c r="A692" t="str">
        <f t="shared" si="8"/>
        <v>Monday</v>
      </c>
      <c r="B692" s="1">
        <f>DATE(2017,5,1)</f>
        <v>42856</v>
      </c>
      <c r="C692">
        <v>8</v>
      </c>
      <c r="D692">
        <v>0</v>
      </c>
      <c r="E692">
        <v>0</v>
      </c>
    </row>
    <row r="693" spans="1:5" x14ac:dyDescent="0.25">
      <c r="A693" t="str">
        <f t="shared" si="8"/>
        <v>Tuesday</v>
      </c>
      <c r="B693" s="1">
        <f>DATE(2017,5,2)</f>
        <v>42857</v>
      </c>
      <c r="C693">
        <v>5</v>
      </c>
      <c r="D693">
        <v>0</v>
      </c>
      <c r="E693">
        <v>0</v>
      </c>
    </row>
    <row r="694" spans="1:5" x14ac:dyDescent="0.25">
      <c r="A694" t="str">
        <f t="shared" si="8"/>
        <v>Wednesday</v>
      </c>
      <c r="B694" s="1">
        <v>42858</v>
      </c>
      <c r="C694">
        <v>0</v>
      </c>
      <c r="D694">
        <v>0</v>
      </c>
      <c r="E694">
        <v>0</v>
      </c>
    </row>
    <row r="695" spans="1:5" x14ac:dyDescent="0.25">
      <c r="A695" t="str">
        <f t="shared" si="8"/>
        <v>Thursday</v>
      </c>
      <c r="B695" s="1">
        <v>42859</v>
      </c>
      <c r="C695">
        <v>0</v>
      </c>
      <c r="D695">
        <v>0</v>
      </c>
      <c r="E695">
        <v>0</v>
      </c>
    </row>
    <row r="696" spans="1:5" x14ac:dyDescent="0.25">
      <c r="A696" t="str">
        <f t="shared" si="8"/>
        <v>Friday</v>
      </c>
      <c r="B696" s="1">
        <v>42860</v>
      </c>
      <c r="C696">
        <v>0</v>
      </c>
      <c r="D696">
        <v>0</v>
      </c>
      <c r="E696">
        <v>0</v>
      </c>
    </row>
    <row r="697" spans="1:5" x14ac:dyDescent="0.25">
      <c r="A697" t="str">
        <f t="shared" si="8"/>
        <v>Saturday</v>
      </c>
      <c r="B697" s="1">
        <f>DATE(2017,5,6)</f>
        <v>42861</v>
      </c>
      <c r="C697">
        <v>17</v>
      </c>
      <c r="D697">
        <v>0</v>
      </c>
      <c r="E697">
        <v>5</v>
      </c>
    </row>
    <row r="698" spans="1:5" x14ac:dyDescent="0.25">
      <c r="A698" t="str">
        <f t="shared" si="8"/>
        <v>Sunday</v>
      </c>
      <c r="B698" s="1">
        <f>DATE(2017,5,7)</f>
        <v>42862</v>
      </c>
      <c r="C698">
        <v>29</v>
      </c>
      <c r="D698">
        <v>1</v>
      </c>
      <c r="E698">
        <v>2</v>
      </c>
    </row>
    <row r="699" spans="1:5" x14ac:dyDescent="0.25">
      <c r="A699" t="str">
        <f t="shared" si="8"/>
        <v>Monday</v>
      </c>
      <c r="B699" s="1">
        <v>42863</v>
      </c>
      <c r="C699">
        <v>0</v>
      </c>
      <c r="D699">
        <v>0</v>
      </c>
      <c r="E699">
        <v>0</v>
      </c>
    </row>
    <row r="700" spans="1:5" x14ac:dyDescent="0.25">
      <c r="A700" t="str">
        <f t="shared" si="8"/>
        <v>Tuesday</v>
      </c>
      <c r="B700" s="1">
        <f>DATE(2017,5,9)</f>
        <v>42864</v>
      </c>
      <c r="C700">
        <v>1</v>
      </c>
      <c r="D700">
        <v>0</v>
      </c>
      <c r="E700">
        <v>1</v>
      </c>
    </row>
    <row r="701" spans="1:5" x14ac:dyDescent="0.25">
      <c r="A701" t="str">
        <f t="shared" si="8"/>
        <v>Wednesday</v>
      </c>
      <c r="B701" s="1">
        <f>DATE(2017,5,10)</f>
        <v>42865</v>
      </c>
      <c r="C701">
        <v>4</v>
      </c>
      <c r="D701">
        <v>0</v>
      </c>
      <c r="E701">
        <v>1</v>
      </c>
    </row>
    <row r="702" spans="1:5" x14ac:dyDescent="0.25">
      <c r="A702" t="str">
        <f t="shared" si="8"/>
        <v>Thursday</v>
      </c>
      <c r="B702" s="1">
        <f>DATE(2017,5,11)</f>
        <v>42866</v>
      </c>
      <c r="C702">
        <v>12</v>
      </c>
      <c r="D702">
        <v>1</v>
      </c>
      <c r="E702">
        <v>2</v>
      </c>
    </row>
    <row r="703" spans="1:5" x14ac:dyDescent="0.25">
      <c r="A703" t="str">
        <f t="shared" si="8"/>
        <v>Friday</v>
      </c>
      <c r="B703" s="1">
        <f>DATE(2017,5,12)</f>
        <v>42867</v>
      </c>
      <c r="C703">
        <v>11</v>
      </c>
      <c r="D703">
        <v>1</v>
      </c>
      <c r="E703">
        <v>2</v>
      </c>
    </row>
    <row r="704" spans="1:5" x14ac:dyDescent="0.25">
      <c r="A704" t="str">
        <f t="shared" si="8"/>
        <v>Saturday</v>
      </c>
      <c r="B704" s="1">
        <f>DATE(2017,5,13)</f>
        <v>42868</v>
      </c>
      <c r="C704">
        <v>3</v>
      </c>
      <c r="D704">
        <v>0</v>
      </c>
      <c r="E704">
        <v>1</v>
      </c>
    </row>
    <row r="705" spans="1:5" x14ac:dyDescent="0.25">
      <c r="A705" t="str">
        <f t="shared" si="8"/>
        <v>Sunday</v>
      </c>
      <c r="B705" s="1">
        <f>DATE(2017,5,14)</f>
        <v>42869</v>
      </c>
      <c r="C705">
        <v>10</v>
      </c>
      <c r="D705">
        <v>1</v>
      </c>
      <c r="E705">
        <v>1</v>
      </c>
    </row>
    <row r="706" spans="1:5" x14ac:dyDescent="0.25">
      <c r="A706" t="str">
        <f t="shared" ref="A706:A769" si="9">TEXT(B706,"dddd")</f>
        <v>Monday</v>
      </c>
      <c r="B706" s="1">
        <f>DATE(2017,5,15)</f>
        <v>42870</v>
      </c>
      <c r="C706">
        <v>1</v>
      </c>
      <c r="D706">
        <v>0</v>
      </c>
      <c r="E706">
        <v>1</v>
      </c>
    </row>
    <row r="707" spans="1:5" x14ac:dyDescent="0.25">
      <c r="A707" t="str">
        <f t="shared" si="9"/>
        <v>Tuesday</v>
      </c>
      <c r="B707" s="1">
        <f>DATE(2017,5,16)</f>
        <v>42871</v>
      </c>
      <c r="C707">
        <v>3</v>
      </c>
      <c r="D707">
        <v>0</v>
      </c>
      <c r="E707">
        <v>0</v>
      </c>
    </row>
    <row r="708" spans="1:5" x14ac:dyDescent="0.25">
      <c r="A708" t="str">
        <f t="shared" si="9"/>
        <v>Wednesday</v>
      </c>
      <c r="B708" s="1">
        <v>42872</v>
      </c>
      <c r="C708">
        <v>0</v>
      </c>
      <c r="D708">
        <v>0</v>
      </c>
      <c r="E708">
        <v>0</v>
      </c>
    </row>
    <row r="709" spans="1:5" x14ac:dyDescent="0.25">
      <c r="A709" t="str">
        <f t="shared" si="9"/>
        <v>Thursday</v>
      </c>
      <c r="B709" s="1">
        <f>DATE(2017,5,18)</f>
        <v>42873</v>
      </c>
      <c r="C709">
        <v>7</v>
      </c>
      <c r="D709">
        <v>2</v>
      </c>
      <c r="E709">
        <v>0</v>
      </c>
    </row>
    <row r="710" spans="1:5" x14ac:dyDescent="0.25">
      <c r="A710" t="str">
        <f t="shared" si="9"/>
        <v>Friday</v>
      </c>
      <c r="B710" s="1">
        <v>42874</v>
      </c>
      <c r="C710">
        <v>0</v>
      </c>
      <c r="D710">
        <v>0</v>
      </c>
      <c r="E710">
        <v>0</v>
      </c>
    </row>
    <row r="711" spans="1:5" x14ac:dyDescent="0.25">
      <c r="A711" t="str">
        <f t="shared" si="9"/>
        <v>Saturday</v>
      </c>
      <c r="B711" s="1">
        <f>DATE(2017,5,20)</f>
        <v>42875</v>
      </c>
      <c r="C711">
        <v>1</v>
      </c>
      <c r="D711">
        <v>0</v>
      </c>
      <c r="E711">
        <v>0</v>
      </c>
    </row>
    <row r="712" spans="1:5" x14ac:dyDescent="0.25">
      <c r="A712" t="str">
        <f t="shared" si="9"/>
        <v>Sunday</v>
      </c>
      <c r="B712" s="1">
        <f>DATE(2017,5,21)</f>
        <v>42876</v>
      </c>
      <c r="C712">
        <v>8</v>
      </c>
      <c r="D712">
        <v>0</v>
      </c>
      <c r="E712">
        <v>1</v>
      </c>
    </row>
    <row r="713" spans="1:5" x14ac:dyDescent="0.25">
      <c r="A713" t="str">
        <f t="shared" si="9"/>
        <v>Monday</v>
      </c>
      <c r="B713" s="1">
        <f>DATE(2017,5,22)</f>
        <v>42877</v>
      </c>
      <c r="C713">
        <v>8</v>
      </c>
      <c r="D713">
        <v>0</v>
      </c>
      <c r="E713">
        <v>2</v>
      </c>
    </row>
    <row r="714" spans="1:5" x14ac:dyDescent="0.25">
      <c r="A714" t="str">
        <f t="shared" si="9"/>
        <v>Tuesday</v>
      </c>
      <c r="B714" s="1">
        <f>DATE(2017,5,23)</f>
        <v>42878</v>
      </c>
      <c r="C714">
        <v>10</v>
      </c>
      <c r="D714">
        <v>0</v>
      </c>
      <c r="E714">
        <v>5</v>
      </c>
    </row>
    <row r="715" spans="1:5" x14ac:dyDescent="0.25">
      <c r="A715" t="str">
        <f t="shared" si="9"/>
        <v>Wednesday</v>
      </c>
      <c r="B715" s="1">
        <f>DATE(2017,5,24)</f>
        <v>42879</v>
      </c>
      <c r="C715">
        <v>2</v>
      </c>
      <c r="D715">
        <v>0</v>
      </c>
      <c r="E715">
        <v>0</v>
      </c>
    </row>
    <row r="716" spans="1:5" x14ac:dyDescent="0.25">
      <c r="A716" t="str">
        <f t="shared" si="9"/>
        <v>Thursday</v>
      </c>
      <c r="B716" s="1">
        <v>42880</v>
      </c>
      <c r="C716">
        <v>0</v>
      </c>
      <c r="D716">
        <v>0</v>
      </c>
      <c r="E716">
        <v>0</v>
      </c>
    </row>
    <row r="717" spans="1:5" x14ac:dyDescent="0.25">
      <c r="A717" t="str">
        <f t="shared" si="9"/>
        <v>Friday</v>
      </c>
      <c r="B717" s="1">
        <f>DATE(2017,5,26)</f>
        <v>42881</v>
      </c>
      <c r="C717">
        <v>16</v>
      </c>
      <c r="D717">
        <v>1</v>
      </c>
      <c r="E717">
        <v>1</v>
      </c>
    </row>
    <row r="718" spans="1:5" x14ac:dyDescent="0.25">
      <c r="A718" t="str">
        <f t="shared" si="9"/>
        <v>Saturday</v>
      </c>
      <c r="B718" s="1">
        <f>DATE(2017,5,27)</f>
        <v>42882</v>
      </c>
      <c r="C718">
        <v>51</v>
      </c>
      <c r="D718">
        <v>1</v>
      </c>
      <c r="E718">
        <v>4</v>
      </c>
    </row>
    <row r="719" spans="1:5" x14ac:dyDescent="0.25">
      <c r="A719" t="str">
        <f t="shared" si="9"/>
        <v>Sunday</v>
      </c>
      <c r="B719" s="1">
        <f>DATE(2017,5,28)</f>
        <v>42883</v>
      </c>
      <c r="C719">
        <v>10</v>
      </c>
      <c r="D719">
        <v>0</v>
      </c>
      <c r="E719">
        <v>0</v>
      </c>
    </row>
    <row r="720" spans="1:5" x14ac:dyDescent="0.25">
      <c r="A720" t="str">
        <f t="shared" si="9"/>
        <v>Monday</v>
      </c>
      <c r="B720" s="1">
        <f>DATE(2017,5,29)</f>
        <v>42884</v>
      </c>
      <c r="C720">
        <v>2</v>
      </c>
      <c r="D720">
        <v>0</v>
      </c>
      <c r="E720">
        <v>0</v>
      </c>
    </row>
    <row r="721" spans="1:5" x14ac:dyDescent="0.25">
      <c r="A721" t="str">
        <f t="shared" si="9"/>
        <v>Tuesday</v>
      </c>
      <c r="B721" s="1">
        <f>DATE(2017,5,30)</f>
        <v>42885</v>
      </c>
      <c r="C721">
        <v>3</v>
      </c>
      <c r="D721">
        <v>0</v>
      </c>
      <c r="E721">
        <v>0</v>
      </c>
    </row>
    <row r="722" spans="1:5" x14ac:dyDescent="0.25">
      <c r="A722" t="str">
        <f t="shared" si="9"/>
        <v>Wednesday</v>
      </c>
      <c r="B722" s="1">
        <v>42886</v>
      </c>
      <c r="C722">
        <v>0</v>
      </c>
      <c r="D722">
        <v>0</v>
      </c>
      <c r="E722">
        <v>0</v>
      </c>
    </row>
    <row r="723" spans="1:5" x14ac:dyDescent="0.25">
      <c r="A723" t="str">
        <f t="shared" si="9"/>
        <v>Thursday</v>
      </c>
      <c r="B723" s="1">
        <v>42887</v>
      </c>
      <c r="C723">
        <v>0</v>
      </c>
      <c r="D723">
        <v>0</v>
      </c>
      <c r="E723">
        <v>0</v>
      </c>
    </row>
    <row r="724" spans="1:5" x14ac:dyDescent="0.25">
      <c r="A724" t="str">
        <f t="shared" si="9"/>
        <v>Friday</v>
      </c>
      <c r="B724" s="1">
        <f>DATE(2017,6,2)</f>
        <v>42888</v>
      </c>
      <c r="C724">
        <v>5</v>
      </c>
      <c r="D724">
        <v>1</v>
      </c>
      <c r="E724">
        <v>0</v>
      </c>
    </row>
    <row r="725" spans="1:5" x14ac:dyDescent="0.25">
      <c r="A725" t="str">
        <f t="shared" si="9"/>
        <v>Saturday</v>
      </c>
      <c r="B725" s="1">
        <f>DATE(2017,6,3)</f>
        <v>42889</v>
      </c>
      <c r="C725">
        <v>75</v>
      </c>
      <c r="D725">
        <v>1</v>
      </c>
      <c r="E725">
        <v>3</v>
      </c>
    </row>
    <row r="726" spans="1:5" x14ac:dyDescent="0.25">
      <c r="A726" t="str">
        <f t="shared" si="9"/>
        <v>Sunday</v>
      </c>
      <c r="B726" s="1">
        <f>DATE(2017,6,4)</f>
        <v>42890</v>
      </c>
      <c r="C726">
        <v>20</v>
      </c>
      <c r="D726">
        <v>0</v>
      </c>
      <c r="E726">
        <v>4</v>
      </c>
    </row>
    <row r="727" spans="1:5" x14ac:dyDescent="0.25">
      <c r="A727" t="str">
        <f t="shared" si="9"/>
        <v>Monday</v>
      </c>
      <c r="B727" s="1">
        <f>DATE(2017,6,5)</f>
        <v>42891</v>
      </c>
      <c r="C727">
        <v>16</v>
      </c>
      <c r="D727">
        <v>1</v>
      </c>
      <c r="E727">
        <v>1</v>
      </c>
    </row>
    <row r="728" spans="1:5" x14ac:dyDescent="0.25">
      <c r="A728" t="str">
        <f t="shared" si="9"/>
        <v>Tuesday</v>
      </c>
      <c r="B728" s="1">
        <f>DATE(2017,6,6)</f>
        <v>42892</v>
      </c>
      <c r="C728">
        <v>16</v>
      </c>
      <c r="D728">
        <v>1</v>
      </c>
      <c r="E728">
        <v>2</v>
      </c>
    </row>
    <row r="729" spans="1:5" x14ac:dyDescent="0.25">
      <c r="A729" t="str">
        <f t="shared" si="9"/>
        <v>Wednesday</v>
      </c>
      <c r="B729" s="1">
        <v>42893</v>
      </c>
      <c r="C729">
        <v>0</v>
      </c>
      <c r="D729">
        <v>0</v>
      </c>
      <c r="E729">
        <v>0</v>
      </c>
    </row>
    <row r="730" spans="1:5" x14ac:dyDescent="0.25">
      <c r="A730" t="str">
        <f t="shared" si="9"/>
        <v>Thursday</v>
      </c>
      <c r="B730" s="1">
        <v>42894</v>
      </c>
      <c r="C730">
        <v>0</v>
      </c>
      <c r="D730">
        <v>0</v>
      </c>
      <c r="E730">
        <v>0</v>
      </c>
    </row>
    <row r="731" spans="1:5" x14ac:dyDescent="0.25">
      <c r="A731" t="str">
        <f t="shared" si="9"/>
        <v>Friday</v>
      </c>
      <c r="B731" s="1">
        <f>DATE(2017,6,9)</f>
        <v>42895</v>
      </c>
      <c r="C731">
        <v>86</v>
      </c>
      <c r="D731">
        <v>3</v>
      </c>
      <c r="E731">
        <v>2</v>
      </c>
    </row>
    <row r="732" spans="1:5" x14ac:dyDescent="0.25">
      <c r="A732" t="str">
        <f t="shared" si="9"/>
        <v>Saturday</v>
      </c>
      <c r="B732" s="1">
        <f>DATE(2017,6,10)</f>
        <v>42896</v>
      </c>
      <c r="C732">
        <v>13</v>
      </c>
      <c r="D732">
        <v>0</v>
      </c>
      <c r="E732">
        <v>5</v>
      </c>
    </row>
    <row r="733" spans="1:5" x14ac:dyDescent="0.25">
      <c r="A733" t="str">
        <f t="shared" si="9"/>
        <v>Sunday</v>
      </c>
      <c r="B733" s="1">
        <f>DATE(2017,6,11)</f>
        <v>42897</v>
      </c>
      <c r="C733">
        <v>3</v>
      </c>
      <c r="D733">
        <v>0</v>
      </c>
      <c r="E733">
        <v>1</v>
      </c>
    </row>
    <row r="734" spans="1:5" x14ac:dyDescent="0.25">
      <c r="A734" t="str">
        <f t="shared" si="9"/>
        <v>Monday</v>
      </c>
      <c r="B734" s="1">
        <f>DATE(2017,6,12)</f>
        <v>42898</v>
      </c>
      <c r="C734">
        <v>8</v>
      </c>
      <c r="D734">
        <v>0</v>
      </c>
      <c r="E734">
        <v>3</v>
      </c>
    </row>
    <row r="735" spans="1:5" x14ac:dyDescent="0.25">
      <c r="A735" t="str">
        <f t="shared" si="9"/>
        <v>Tuesday</v>
      </c>
      <c r="B735" s="1">
        <f>DATE(2017,6,13)</f>
        <v>42899</v>
      </c>
      <c r="C735">
        <v>8</v>
      </c>
      <c r="D735">
        <v>0</v>
      </c>
      <c r="E735">
        <v>0</v>
      </c>
    </row>
    <row r="736" spans="1:5" x14ac:dyDescent="0.25">
      <c r="A736" t="str">
        <f t="shared" si="9"/>
        <v>Wednesday</v>
      </c>
      <c r="B736" s="1">
        <f>DATE(2017,6,14)</f>
        <v>42900</v>
      </c>
      <c r="C736">
        <v>14</v>
      </c>
      <c r="D736">
        <v>0</v>
      </c>
      <c r="E736">
        <v>2</v>
      </c>
    </row>
    <row r="737" spans="1:5" x14ac:dyDescent="0.25">
      <c r="A737" t="str">
        <f t="shared" si="9"/>
        <v>Thursday</v>
      </c>
      <c r="B737" s="1">
        <f>DATE(2017,6,15)</f>
        <v>42901</v>
      </c>
      <c r="C737">
        <v>6</v>
      </c>
      <c r="D737">
        <v>0</v>
      </c>
      <c r="E737">
        <v>1</v>
      </c>
    </row>
    <row r="738" spans="1:5" x14ac:dyDescent="0.25">
      <c r="A738" t="str">
        <f t="shared" si="9"/>
        <v>Friday</v>
      </c>
      <c r="B738" s="1">
        <f>DATE(2017,6,16)</f>
        <v>42902</v>
      </c>
      <c r="C738">
        <v>7</v>
      </c>
      <c r="D738">
        <v>2</v>
      </c>
      <c r="E738">
        <v>0</v>
      </c>
    </row>
    <row r="739" spans="1:5" x14ac:dyDescent="0.25">
      <c r="A739" t="str">
        <f t="shared" si="9"/>
        <v>Saturday</v>
      </c>
      <c r="B739" s="1">
        <f>DATE(2017,6,17)</f>
        <v>42903</v>
      </c>
      <c r="C739">
        <v>4</v>
      </c>
      <c r="D739">
        <v>0</v>
      </c>
      <c r="E739">
        <v>1</v>
      </c>
    </row>
    <row r="740" spans="1:5" x14ac:dyDescent="0.25">
      <c r="A740" t="str">
        <f t="shared" si="9"/>
        <v>Sunday</v>
      </c>
      <c r="B740" s="1">
        <v>42904</v>
      </c>
      <c r="C740">
        <v>0</v>
      </c>
      <c r="D740">
        <v>0</v>
      </c>
      <c r="E740">
        <v>0</v>
      </c>
    </row>
    <row r="741" spans="1:5" x14ac:dyDescent="0.25">
      <c r="A741" t="str">
        <f t="shared" si="9"/>
        <v>Monday</v>
      </c>
      <c r="B741" s="1">
        <f>DATE(2017,6,19)</f>
        <v>42905</v>
      </c>
      <c r="C741">
        <v>2</v>
      </c>
      <c r="D741">
        <v>0</v>
      </c>
      <c r="E741">
        <v>0</v>
      </c>
    </row>
    <row r="742" spans="1:5" x14ac:dyDescent="0.25">
      <c r="A742" t="str">
        <f t="shared" si="9"/>
        <v>Tuesday</v>
      </c>
      <c r="B742" s="1">
        <f>DATE(2017,6,20)</f>
        <v>42906</v>
      </c>
      <c r="C742">
        <v>16</v>
      </c>
      <c r="D742">
        <v>0</v>
      </c>
      <c r="E742">
        <v>0</v>
      </c>
    </row>
    <row r="743" spans="1:5" x14ac:dyDescent="0.25">
      <c r="A743" t="str">
        <f t="shared" si="9"/>
        <v>Wednesday</v>
      </c>
      <c r="B743" s="1">
        <f>DATE(2017,6,21)</f>
        <v>42907</v>
      </c>
      <c r="C743">
        <v>24</v>
      </c>
      <c r="D743">
        <v>2</v>
      </c>
      <c r="E743">
        <v>0</v>
      </c>
    </row>
    <row r="744" spans="1:5" x14ac:dyDescent="0.25">
      <c r="A744" t="str">
        <f t="shared" si="9"/>
        <v>Thursday</v>
      </c>
      <c r="B744" s="1">
        <f>DATE(2017,6,22)</f>
        <v>42908</v>
      </c>
      <c r="C744">
        <v>8</v>
      </c>
      <c r="D744">
        <v>0</v>
      </c>
      <c r="E744">
        <v>0</v>
      </c>
    </row>
    <row r="745" spans="1:5" x14ac:dyDescent="0.25">
      <c r="A745" t="str">
        <f t="shared" si="9"/>
        <v>Friday</v>
      </c>
      <c r="B745" s="1">
        <f>DATE(2017,6,23)</f>
        <v>42909</v>
      </c>
      <c r="C745">
        <v>82</v>
      </c>
      <c r="D745">
        <v>1</v>
      </c>
      <c r="E745">
        <v>2</v>
      </c>
    </row>
    <row r="746" spans="1:5" x14ac:dyDescent="0.25">
      <c r="A746" t="str">
        <f t="shared" si="9"/>
        <v>Saturday</v>
      </c>
      <c r="B746" s="1">
        <f>DATE(2017,6,24)</f>
        <v>42910</v>
      </c>
      <c r="C746">
        <v>99</v>
      </c>
      <c r="D746">
        <v>0</v>
      </c>
      <c r="E746">
        <v>1</v>
      </c>
    </row>
    <row r="747" spans="1:5" x14ac:dyDescent="0.25">
      <c r="A747" t="str">
        <f t="shared" si="9"/>
        <v>Sunday</v>
      </c>
      <c r="B747" s="1">
        <f>DATE(2017,6,25)</f>
        <v>42911</v>
      </c>
      <c r="C747">
        <v>20</v>
      </c>
      <c r="D747">
        <v>1</v>
      </c>
      <c r="E747">
        <v>1</v>
      </c>
    </row>
    <row r="748" spans="1:5" x14ac:dyDescent="0.25">
      <c r="A748" t="str">
        <f t="shared" si="9"/>
        <v>Monday</v>
      </c>
      <c r="B748" s="1">
        <v>42912</v>
      </c>
      <c r="C748">
        <v>0</v>
      </c>
      <c r="D748">
        <v>0</v>
      </c>
      <c r="E748">
        <v>0</v>
      </c>
    </row>
    <row r="749" spans="1:5" x14ac:dyDescent="0.25">
      <c r="A749" t="str">
        <f t="shared" si="9"/>
        <v>Tuesday</v>
      </c>
      <c r="B749" s="1">
        <f>DATE(2017,6,27)</f>
        <v>42913</v>
      </c>
      <c r="C749">
        <v>23</v>
      </c>
      <c r="D749">
        <v>0</v>
      </c>
      <c r="E749">
        <v>0</v>
      </c>
    </row>
    <row r="750" spans="1:5" x14ac:dyDescent="0.25">
      <c r="A750" t="str">
        <f t="shared" si="9"/>
        <v>Wednesday</v>
      </c>
      <c r="B750" s="1">
        <v>42914</v>
      </c>
      <c r="C750">
        <v>0</v>
      </c>
      <c r="D750">
        <v>0</v>
      </c>
      <c r="E750">
        <v>0</v>
      </c>
    </row>
    <row r="751" spans="1:5" x14ac:dyDescent="0.25">
      <c r="A751" t="str">
        <f t="shared" si="9"/>
        <v>Thursday</v>
      </c>
      <c r="B751" s="1">
        <f>DATE(2017,6,29)</f>
        <v>42915</v>
      </c>
      <c r="C751">
        <v>3</v>
      </c>
      <c r="D751">
        <v>0</v>
      </c>
      <c r="E751">
        <v>0</v>
      </c>
    </row>
    <row r="752" spans="1:5" x14ac:dyDescent="0.25">
      <c r="A752" t="str">
        <f t="shared" si="9"/>
        <v>Friday</v>
      </c>
      <c r="B752" s="1">
        <f>DATE(2017,6,30)</f>
        <v>42916</v>
      </c>
      <c r="C752">
        <v>7</v>
      </c>
      <c r="D752">
        <v>0</v>
      </c>
      <c r="E752">
        <v>0</v>
      </c>
    </row>
    <row r="753" spans="1:5" x14ac:dyDescent="0.25">
      <c r="A753" t="str">
        <f t="shared" si="9"/>
        <v>Saturday</v>
      </c>
      <c r="B753" s="1">
        <f>DATE(2017,7,1)</f>
        <v>42917</v>
      </c>
      <c r="C753">
        <v>61</v>
      </c>
      <c r="D753">
        <v>1</v>
      </c>
      <c r="E753">
        <v>2</v>
      </c>
    </row>
    <row r="754" spans="1:5" x14ac:dyDescent="0.25">
      <c r="A754" t="str">
        <f t="shared" si="9"/>
        <v>Sunday</v>
      </c>
      <c r="B754" s="1">
        <f>DATE(2017,7,2)</f>
        <v>42918</v>
      </c>
      <c r="C754">
        <v>8</v>
      </c>
      <c r="D754">
        <v>1</v>
      </c>
      <c r="E754">
        <v>2</v>
      </c>
    </row>
    <row r="755" spans="1:5" x14ac:dyDescent="0.25">
      <c r="A755" t="str">
        <f t="shared" si="9"/>
        <v>Monday</v>
      </c>
      <c r="B755" s="1">
        <f>DATE(2017,7,3)</f>
        <v>42919</v>
      </c>
      <c r="C755">
        <v>9</v>
      </c>
      <c r="D755">
        <v>0</v>
      </c>
      <c r="E755">
        <v>0</v>
      </c>
    </row>
    <row r="756" spans="1:5" x14ac:dyDescent="0.25">
      <c r="A756" t="str">
        <f t="shared" si="9"/>
        <v>Tuesday</v>
      </c>
      <c r="B756" s="1">
        <f>DATE(2017,7,4)</f>
        <v>42920</v>
      </c>
      <c r="C756">
        <v>5</v>
      </c>
      <c r="D756">
        <v>0</v>
      </c>
      <c r="E756">
        <v>0</v>
      </c>
    </row>
    <row r="757" spans="1:5" x14ac:dyDescent="0.25">
      <c r="A757" t="str">
        <f t="shared" si="9"/>
        <v>Wednesday</v>
      </c>
      <c r="B757" s="1">
        <f>DATE(2017,7,5)</f>
        <v>42921</v>
      </c>
      <c r="C757">
        <v>26</v>
      </c>
      <c r="D757">
        <v>1</v>
      </c>
      <c r="E757">
        <v>6</v>
      </c>
    </row>
    <row r="758" spans="1:5" x14ac:dyDescent="0.25">
      <c r="A758" t="str">
        <f t="shared" si="9"/>
        <v>Thursday</v>
      </c>
      <c r="B758" s="1">
        <f>DATE(2017,7,6)</f>
        <v>42922</v>
      </c>
      <c r="C758">
        <v>11</v>
      </c>
      <c r="D758">
        <v>0</v>
      </c>
      <c r="E758">
        <v>0</v>
      </c>
    </row>
    <row r="759" spans="1:5" x14ac:dyDescent="0.25">
      <c r="A759" t="str">
        <f t="shared" si="9"/>
        <v>Friday</v>
      </c>
      <c r="B759" s="1">
        <f>DATE(2017,7,7)</f>
        <v>42923</v>
      </c>
      <c r="C759">
        <v>11</v>
      </c>
      <c r="D759">
        <v>0</v>
      </c>
      <c r="E759">
        <v>4</v>
      </c>
    </row>
    <row r="760" spans="1:5" x14ac:dyDescent="0.25">
      <c r="A760" t="str">
        <f t="shared" si="9"/>
        <v>Saturday</v>
      </c>
      <c r="B760" s="1">
        <f>DATE(2017,7,8)</f>
        <v>42924</v>
      </c>
      <c r="C760">
        <v>7</v>
      </c>
      <c r="D760">
        <v>0</v>
      </c>
      <c r="E760">
        <v>0</v>
      </c>
    </row>
    <row r="761" spans="1:5" x14ac:dyDescent="0.25">
      <c r="A761" t="str">
        <f t="shared" si="9"/>
        <v>Sunday</v>
      </c>
      <c r="B761" s="1">
        <f>DATE(2017,7,9)</f>
        <v>42925</v>
      </c>
      <c r="C761">
        <v>51</v>
      </c>
      <c r="D761">
        <v>3</v>
      </c>
      <c r="E761">
        <v>6</v>
      </c>
    </row>
    <row r="762" spans="1:5" x14ac:dyDescent="0.25">
      <c r="A762" t="str">
        <f t="shared" si="9"/>
        <v>Monday</v>
      </c>
      <c r="B762" s="1">
        <f>DATE(2017,7,10)</f>
        <v>42926</v>
      </c>
      <c r="C762">
        <v>28</v>
      </c>
      <c r="D762">
        <v>0</v>
      </c>
      <c r="E762">
        <v>0</v>
      </c>
    </row>
    <row r="763" spans="1:5" x14ac:dyDescent="0.25">
      <c r="A763" t="str">
        <f t="shared" si="9"/>
        <v>Tuesday</v>
      </c>
      <c r="B763" s="1">
        <f>DATE(2017,7,11)</f>
        <v>42927</v>
      </c>
      <c r="C763">
        <v>15</v>
      </c>
      <c r="D763">
        <v>0</v>
      </c>
      <c r="E763">
        <v>1</v>
      </c>
    </row>
    <row r="764" spans="1:5" x14ac:dyDescent="0.25">
      <c r="A764" t="str">
        <f t="shared" si="9"/>
        <v>Wednesday</v>
      </c>
      <c r="B764" s="1">
        <f>DATE(2017,7,12)</f>
        <v>42928</v>
      </c>
      <c r="C764">
        <v>35</v>
      </c>
      <c r="D764">
        <v>1</v>
      </c>
      <c r="E764">
        <v>8</v>
      </c>
    </row>
    <row r="765" spans="1:5" x14ac:dyDescent="0.25">
      <c r="A765" t="str">
        <f t="shared" si="9"/>
        <v>Thursday</v>
      </c>
      <c r="B765" s="1">
        <f>DATE(2017,7,13)</f>
        <v>42929</v>
      </c>
      <c r="C765">
        <v>7</v>
      </c>
      <c r="D765">
        <v>0</v>
      </c>
      <c r="E765">
        <v>0</v>
      </c>
    </row>
    <row r="766" spans="1:5" x14ac:dyDescent="0.25">
      <c r="A766" t="str">
        <f t="shared" si="9"/>
        <v>Friday</v>
      </c>
      <c r="B766" s="1">
        <f>DATE(2017,7,14)</f>
        <v>42930</v>
      </c>
      <c r="C766">
        <v>17</v>
      </c>
      <c r="D766">
        <v>1</v>
      </c>
      <c r="E766">
        <v>1</v>
      </c>
    </row>
    <row r="767" spans="1:5" x14ac:dyDescent="0.25">
      <c r="A767" t="str">
        <f t="shared" si="9"/>
        <v>Saturday</v>
      </c>
      <c r="B767" s="1">
        <f>DATE(2017,7,15)</f>
        <v>42931</v>
      </c>
      <c r="C767">
        <v>58</v>
      </c>
      <c r="D767">
        <v>0</v>
      </c>
      <c r="E767">
        <v>4</v>
      </c>
    </row>
    <row r="768" spans="1:5" x14ac:dyDescent="0.25">
      <c r="A768" t="str">
        <f t="shared" si="9"/>
        <v>Sunday</v>
      </c>
      <c r="B768" s="1">
        <f>DATE(2017,7,16)</f>
        <v>42932</v>
      </c>
      <c r="C768">
        <v>7</v>
      </c>
      <c r="D768">
        <v>0</v>
      </c>
      <c r="E768">
        <v>0</v>
      </c>
    </row>
    <row r="769" spans="1:5" x14ac:dyDescent="0.25">
      <c r="A769" t="str">
        <f t="shared" si="9"/>
        <v>Monday</v>
      </c>
      <c r="B769" s="1">
        <v>42933</v>
      </c>
      <c r="C769">
        <v>0</v>
      </c>
      <c r="D769">
        <v>0</v>
      </c>
      <c r="E769">
        <v>0</v>
      </c>
    </row>
    <row r="770" spans="1:5" x14ac:dyDescent="0.25">
      <c r="A770" t="str">
        <f t="shared" ref="A770:A833" si="10">TEXT(B770,"dddd")</f>
        <v>Tuesday</v>
      </c>
      <c r="B770" s="1">
        <f>DATE(2017,7,18)</f>
        <v>42934</v>
      </c>
      <c r="C770">
        <v>64</v>
      </c>
      <c r="D770">
        <v>1</v>
      </c>
      <c r="E770">
        <v>16</v>
      </c>
    </row>
    <row r="771" spans="1:5" x14ac:dyDescent="0.25">
      <c r="A771" t="str">
        <f t="shared" si="10"/>
        <v>Wednesday</v>
      </c>
      <c r="B771" s="1">
        <f>DATE(2017,7,19)</f>
        <v>42935</v>
      </c>
      <c r="C771">
        <v>26</v>
      </c>
      <c r="D771">
        <v>0</v>
      </c>
      <c r="E771">
        <v>0</v>
      </c>
    </row>
    <row r="772" spans="1:5" x14ac:dyDescent="0.25">
      <c r="A772" t="str">
        <f t="shared" si="10"/>
        <v>Thursday</v>
      </c>
      <c r="B772" s="1">
        <f>DATE(2017,7,20)</f>
        <v>42936</v>
      </c>
      <c r="C772">
        <v>65</v>
      </c>
      <c r="D772">
        <v>3</v>
      </c>
      <c r="E772">
        <v>2</v>
      </c>
    </row>
    <row r="773" spans="1:5" x14ac:dyDescent="0.25">
      <c r="A773" t="str">
        <f t="shared" si="10"/>
        <v>Friday</v>
      </c>
      <c r="B773" s="1">
        <f>DATE(2017,7,21)</f>
        <v>42937</v>
      </c>
      <c r="C773">
        <v>47</v>
      </c>
      <c r="D773">
        <v>1</v>
      </c>
      <c r="E773">
        <v>3</v>
      </c>
    </row>
    <row r="774" spans="1:5" x14ac:dyDescent="0.25">
      <c r="A774" t="str">
        <f t="shared" si="10"/>
        <v>Saturday</v>
      </c>
      <c r="B774" s="1">
        <f>DATE(2017,7,22)</f>
        <v>42938</v>
      </c>
      <c r="C774">
        <v>11</v>
      </c>
      <c r="D774">
        <v>0</v>
      </c>
      <c r="E774">
        <v>1</v>
      </c>
    </row>
    <row r="775" spans="1:5" x14ac:dyDescent="0.25">
      <c r="A775" t="str">
        <f t="shared" si="10"/>
        <v>Sunday</v>
      </c>
      <c r="B775" s="1">
        <f>DATE(2017,7,23)</f>
        <v>42939</v>
      </c>
      <c r="C775">
        <v>37</v>
      </c>
      <c r="D775">
        <v>1</v>
      </c>
      <c r="E775">
        <v>0</v>
      </c>
    </row>
    <row r="776" spans="1:5" x14ac:dyDescent="0.25">
      <c r="A776" t="str">
        <f t="shared" si="10"/>
        <v>Monday</v>
      </c>
      <c r="B776" s="1">
        <f>DATE(2017,7,24)</f>
        <v>42940</v>
      </c>
      <c r="C776">
        <v>25</v>
      </c>
      <c r="D776">
        <v>0</v>
      </c>
      <c r="E776">
        <v>1</v>
      </c>
    </row>
    <row r="777" spans="1:5" x14ac:dyDescent="0.25">
      <c r="A777" t="str">
        <f t="shared" si="10"/>
        <v>Tuesday</v>
      </c>
      <c r="B777" s="1">
        <f>DATE(2017,7,25)</f>
        <v>42941</v>
      </c>
      <c r="C777">
        <v>11</v>
      </c>
      <c r="D777">
        <v>0</v>
      </c>
      <c r="E777">
        <v>4</v>
      </c>
    </row>
    <row r="778" spans="1:5" x14ac:dyDescent="0.25">
      <c r="A778" t="str">
        <f t="shared" si="10"/>
        <v>Wednesday</v>
      </c>
      <c r="B778" s="1">
        <f>DATE(2017,7,26)</f>
        <v>42942</v>
      </c>
      <c r="C778">
        <v>6</v>
      </c>
      <c r="D778">
        <v>2</v>
      </c>
      <c r="E778">
        <v>0</v>
      </c>
    </row>
    <row r="779" spans="1:5" x14ac:dyDescent="0.25">
      <c r="A779" t="str">
        <f t="shared" si="10"/>
        <v>Thursday</v>
      </c>
      <c r="B779" s="1">
        <f>DATE(2017,7,27)</f>
        <v>42943</v>
      </c>
      <c r="C779">
        <v>22</v>
      </c>
      <c r="D779">
        <v>0</v>
      </c>
      <c r="E779">
        <v>2</v>
      </c>
    </row>
    <row r="780" spans="1:5" x14ac:dyDescent="0.25">
      <c r="A780" t="str">
        <f t="shared" si="10"/>
        <v>Friday</v>
      </c>
      <c r="B780" s="1">
        <f>DATE(2017,7,28)</f>
        <v>42944</v>
      </c>
      <c r="C780">
        <v>24</v>
      </c>
      <c r="D780">
        <v>0</v>
      </c>
      <c r="E780">
        <v>3</v>
      </c>
    </row>
    <row r="781" spans="1:5" x14ac:dyDescent="0.25">
      <c r="A781" t="str">
        <f t="shared" si="10"/>
        <v>Saturday</v>
      </c>
      <c r="B781" s="1">
        <f>DATE(2017,7,29)</f>
        <v>42945</v>
      </c>
      <c r="C781">
        <v>23</v>
      </c>
      <c r="D781">
        <v>0</v>
      </c>
      <c r="E781">
        <v>3</v>
      </c>
    </row>
    <row r="782" spans="1:5" x14ac:dyDescent="0.25">
      <c r="A782" t="str">
        <f t="shared" si="10"/>
        <v>Sunday</v>
      </c>
      <c r="B782" s="1">
        <f>DATE(2017,7,30)</f>
        <v>42946</v>
      </c>
      <c r="C782">
        <v>6</v>
      </c>
      <c r="D782">
        <v>0</v>
      </c>
      <c r="E782">
        <v>0</v>
      </c>
    </row>
    <row r="783" spans="1:5" x14ac:dyDescent="0.25">
      <c r="A783" t="str">
        <f t="shared" si="10"/>
        <v>Monday</v>
      </c>
      <c r="B783" s="1">
        <f>DATE(2017,7,31)</f>
        <v>42947</v>
      </c>
      <c r="C783">
        <v>51</v>
      </c>
      <c r="D783">
        <v>3</v>
      </c>
      <c r="E783">
        <v>8</v>
      </c>
    </row>
    <row r="784" spans="1:5" x14ac:dyDescent="0.25">
      <c r="A784" t="str">
        <f t="shared" si="10"/>
        <v>Tuesday</v>
      </c>
      <c r="B784" s="1">
        <f>DATE(2017,8,1)</f>
        <v>42948</v>
      </c>
      <c r="C784">
        <v>4</v>
      </c>
      <c r="D784">
        <v>1</v>
      </c>
      <c r="E784">
        <v>1</v>
      </c>
    </row>
    <row r="785" spans="1:5" x14ac:dyDescent="0.25">
      <c r="A785" t="str">
        <f t="shared" si="10"/>
        <v>Wednesday</v>
      </c>
      <c r="B785" s="1">
        <f>DATE(2017,8,2)</f>
        <v>42949</v>
      </c>
      <c r="C785">
        <v>28</v>
      </c>
      <c r="D785">
        <v>1</v>
      </c>
      <c r="E785">
        <v>1</v>
      </c>
    </row>
    <row r="786" spans="1:5" x14ac:dyDescent="0.25">
      <c r="A786" t="str">
        <f t="shared" si="10"/>
        <v>Thursday</v>
      </c>
      <c r="B786" s="1">
        <f>DATE(2017,8,3)</f>
        <v>42950</v>
      </c>
      <c r="C786">
        <v>15</v>
      </c>
      <c r="D786">
        <v>0</v>
      </c>
      <c r="E786">
        <v>0</v>
      </c>
    </row>
    <row r="787" spans="1:5" x14ac:dyDescent="0.25">
      <c r="A787" t="str">
        <f t="shared" si="10"/>
        <v>Friday</v>
      </c>
      <c r="B787" s="1">
        <f>DATE(2017,8,4)</f>
        <v>42951</v>
      </c>
      <c r="C787">
        <v>47</v>
      </c>
      <c r="D787">
        <v>4</v>
      </c>
      <c r="E787">
        <v>0</v>
      </c>
    </row>
    <row r="788" spans="1:5" x14ac:dyDescent="0.25">
      <c r="A788" t="str">
        <f t="shared" si="10"/>
        <v>Saturday</v>
      </c>
      <c r="B788" s="1">
        <f>DATE(2017,8,5)</f>
        <v>42952</v>
      </c>
      <c r="C788">
        <v>8</v>
      </c>
      <c r="D788">
        <v>2</v>
      </c>
      <c r="E788">
        <v>1</v>
      </c>
    </row>
    <row r="789" spans="1:5" x14ac:dyDescent="0.25">
      <c r="A789" t="str">
        <f t="shared" si="10"/>
        <v>Sunday</v>
      </c>
      <c r="B789" s="1">
        <f>DATE(2017,8,6)</f>
        <v>42953</v>
      </c>
      <c r="C789">
        <v>31</v>
      </c>
      <c r="D789">
        <v>0</v>
      </c>
      <c r="E789">
        <v>1</v>
      </c>
    </row>
    <row r="790" spans="1:5" x14ac:dyDescent="0.25">
      <c r="A790" t="str">
        <f t="shared" si="10"/>
        <v>Monday</v>
      </c>
      <c r="B790" s="1">
        <f>DATE(2017,8,7)</f>
        <v>42954</v>
      </c>
      <c r="C790">
        <v>38</v>
      </c>
      <c r="D790">
        <v>0</v>
      </c>
      <c r="E790">
        <v>2</v>
      </c>
    </row>
    <row r="791" spans="1:5" x14ac:dyDescent="0.25">
      <c r="A791" t="str">
        <f t="shared" si="10"/>
        <v>Tuesday</v>
      </c>
      <c r="B791" s="1">
        <f>DATE(2017,8,8)</f>
        <v>42955</v>
      </c>
      <c r="C791">
        <v>10</v>
      </c>
      <c r="D791">
        <v>0</v>
      </c>
      <c r="E791">
        <v>0</v>
      </c>
    </row>
    <row r="792" spans="1:5" x14ac:dyDescent="0.25">
      <c r="A792" t="str">
        <f t="shared" si="10"/>
        <v>Wednesday</v>
      </c>
      <c r="B792" s="1">
        <f>DATE(2017,8,9)</f>
        <v>42956</v>
      </c>
      <c r="C792">
        <v>60</v>
      </c>
      <c r="D792">
        <v>2</v>
      </c>
      <c r="E792">
        <v>0</v>
      </c>
    </row>
    <row r="793" spans="1:5" x14ac:dyDescent="0.25">
      <c r="A793" t="str">
        <f t="shared" si="10"/>
        <v>Thursday</v>
      </c>
      <c r="B793" s="1">
        <f>DATE(2017,8,10)</f>
        <v>42957</v>
      </c>
      <c r="C793">
        <v>2</v>
      </c>
      <c r="D793">
        <v>0</v>
      </c>
      <c r="E793">
        <v>0</v>
      </c>
    </row>
    <row r="794" spans="1:5" x14ac:dyDescent="0.25">
      <c r="A794" t="str">
        <f t="shared" si="10"/>
        <v>Friday</v>
      </c>
      <c r="B794" s="1">
        <f>DATE(2017,8,11)</f>
        <v>42958</v>
      </c>
      <c r="C794">
        <v>37</v>
      </c>
      <c r="D794">
        <v>3</v>
      </c>
      <c r="E794">
        <v>2</v>
      </c>
    </row>
    <row r="795" spans="1:5" x14ac:dyDescent="0.25">
      <c r="A795" t="str">
        <f t="shared" si="10"/>
        <v>Saturday</v>
      </c>
      <c r="B795" s="1">
        <f>DATE(2017,8,12)</f>
        <v>42959</v>
      </c>
      <c r="C795">
        <v>53</v>
      </c>
      <c r="D795">
        <v>1</v>
      </c>
      <c r="E795">
        <v>4</v>
      </c>
    </row>
    <row r="796" spans="1:5" x14ac:dyDescent="0.25">
      <c r="A796" t="str">
        <f t="shared" si="10"/>
        <v>Sunday</v>
      </c>
      <c r="B796" s="1">
        <f>DATE(2017,8,13)</f>
        <v>42960</v>
      </c>
      <c r="C796">
        <v>30</v>
      </c>
      <c r="D796">
        <v>0</v>
      </c>
      <c r="E796">
        <v>1</v>
      </c>
    </row>
    <row r="797" spans="1:5" x14ac:dyDescent="0.25">
      <c r="A797" t="str">
        <f t="shared" si="10"/>
        <v>Monday</v>
      </c>
      <c r="B797" s="1">
        <f>DATE(2017,8,14)</f>
        <v>42961</v>
      </c>
      <c r="C797">
        <v>65</v>
      </c>
      <c r="D797">
        <v>3</v>
      </c>
      <c r="E797">
        <v>2</v>
      </c>
    </row>
    <row r="798" spans="1:5" x14ac:dyDescent="0.25">
      <c r="A798" t="str">
        <f t="shared" si="10"/>
        <v>Tuesday</v>
      </c>
      <c r="B798" s="1">
        <f>DATE(2017,8,15)</f>
        <v>42962</v>
      </c>
      <c r="C798">
        <v>114</v>
      </c>
      <c r="D798">
        <v>6</v>
      </c>
      <c r="E798">
        <v>1</v>
      </c>
    </row>
    <row r="799" spans="1:5" x14ac:dyDescent="0.25">
      <c r="A799" t="str">
        <f t="shared" si="10"/>
        <v>Wednesday</v>
      </c>
      <c r="B799" s="1">
        <f>DATE(2017,8,16)</f>
        <v>42963</v>
      </c>
      <c r="C799">
        <v>58</v>
      </c>
      <c r="D799">
        <v>5</v>
      </c>
      <c r="E799">
        <v>1</v>
      </c>
    </row>
    <row r="800" spans="1:5" x14ac:dyDescent="0.25">
      <c r="A800" t="str">
        <f t="shared" si="10"/>
        <v>Thursday</v>
      </c>
      <c r="B800" s="1">
        <f>DATE(2017,8,17)</f>
        <v>42964</v>
      </c>
      <c r="C800">
        <v>41</v>
      </c>
      <c r="D800">
        <v>0</v>
      </c>
      <c r="E800">
        <v>6</v>
      </c>
    </row>
    <row r="801" spans="1:5" x14ac:dyDescent="0.25">
      <c r="A801" t="str">
        <f t="shared" si="10"/>
        <v>Friday</v>
      </c>
      <c r="B801" s="1">
        <f>DATE(2017,8,18)</f>
        <v>42965</v>
      </c>
      <c r="C801">
        <v>9</v>
      </c>
      <c r="D801">
        <v>0</v>
      </c>
      <c r="E801">
        <v>0</v>
      </c>
    </row>
    <row r="802" spans="1:5" x14ac:dyDescent="0.25">
      <c r="A802" t="str">
        <f t="shared" si="10"/>
        <v>Saturday</v>
      </c>
      <c r="B802" s="1">
        <f>DATE(2017,8,19)</f>
        <v>42966</v>
      </c>
      <c r="C802">
        <v>86</v>
      </c>
      <c r="D802">
        <v>4</v>
      </c>
      <c r="E802">
        <v>0</v>
      </c>
    </row>
    <row r="803" spans="1:5" x14ac:dyDescent="0.25">
      <c r="A803" t="str">
        <f t="shared" si="10"/>
        <v>Sunday</v>
      </c>
      <c r="B803" s="1">
        <f>DATE(2017,8,20)</f>
        <v>42967</v>
      </c>
      <c r="C803">
        <v>32</v>
      </c>
      <c r="D803">
        <v>0</v>
      </c>
      <c r="E803">
        <v>4</v>
      </c>
    </row>
    <row r="804" spans="1:5" x14ac:dyDescent="0.25">
      <c r="A804" t="str">
        <f t="shared" si="10"/>
        <v>Monday</v>
      </c>
      <c r="B804" s="1">
        <f>DATE(2017,8,21)</f>
        <v>42968</v>
      </c>
      <c r="C804">
        <v>58</v>
      </c>
      <c r="D804">
        <v>3</v>
      </c>
      <c r="E804">
        <v>4</v>
      </c>
    </row>
    <row r="805" spans="1:5" x14ac:dyDescent="0.25">
      <c r="A805" t="str">
        <f t="shared" si="10"/>
        <v>Tuesday</v>
      </c>
      <c r="B805" s="1">
        <f>DATE(2017,8,22)</f>
        <v>42969</v>
      </c>
      <c r="C805">
        <v>52</v>
      </c>
      <c r="D805">
        <v>3</v>
      </c>
      <c r="E805">
        <v>1</v>
      </c>
    </row>
    <row r="806" spans="1:5" x14ac:dyDescent="0.25">
      <c r="A806" t="str">
        <f t="shared" si="10"/>
        <v>Wednesday</v>
      </c>
      <c r="B806" s="1">
        <f>DATE(2017,8,23)</f>
        <v>42970</v>
      </c>
      <c r="C806">
        <v>63</v>
      </c>
      <c r="D806">
        <v>4</v>
      </c>
      <c r="E806">
        <v>7</v>
      </c>
    </row>
    <row r="807" spans="1:5" x14ac:dyDescent="0.25">
      <c r="A807" t="str">
        <f t="shared" si="10"/>
        <v>Thursday</v>
      </c>
      <c r="B807" s="1">
        <f>DATE(2017,8,24)</f>
        <v>42971</v>
      </c>
      <c r="C807">
        <v>3</v>
      </c>
      <c r="D807">
        <v>0</v>
      </c>
      <c r="E807">
        <v>0</v>
      </c>
    </row>
    <row r="808" spans="1:5" x14ac:dyDescent="0.25">
      <c r="A808" t="str">
        <f t="shared" si="10"/>
        <v>Friday</v>
      </c>
      <c r="B808" s="1">
        <f>DATE(2017,8,25)</f>
        <v>42972</v>
      </c>
      <c r="C808">
        <v>2</v>
      </c>
      <c r="D808">
        <v>0</v>
      </c>
      <c r="E808">
        <v>0</v>
      </c>
    </row>
    <row r="809" spans="1:5" x14ac:dyDescent="0.25">
      <c r="A809" t="str">
        <f t="shared" si="10"/>
        <v>Saturday</v>
      </c>
      <c r="B809" s="1">
        <f>DATE(2017,8,26)</f>
        <v>42973</v>
      </c>
      <c r="C809">
        <v>9</v>
      </c>
      <c r="D809">
        <v>0</v>
      </c>
      <c r="E809">
        <v>0</v>
      </c>
    </row>
    <row r="810" spans="1:5" x14ac:dyDescent="0.25">
      <c r="A810" t="str">
        <f t="shared" si="10"/>
        <v>Sunday</v>
      </c>
      <c r="B810" s="1">
        <f>DATE(2017,8,27)</f>
        <v>42974</v>
      </c>
      <c r="C810">
        <v>22</v>
      </c>
      <c r="D810">
        <v>0</v>
      </c>
      <c r="E810">
        <v>2</v>
      </c>
    </row>
    <row r="811" spans="1:5" x14ac:dyDescent="0.25">
      <c r="A811" t="str">
        <f t="shared" si="10"/>
        <v>Monday</v>
      </c>
      <c r="B811" s="1">
        <f>DATE(2017,8,28)</f>
        <v>42975</v>
      </c>
      <c r="C811">
        <v>10</v>
      </c>
      <c r="D811">
        <v>0</v>
      </c>
      <c r="E811">
        <v>0</v>
      </c>
    </row>
    <row r="812" spans="1:5" x14ac:dyDescent="0.25">
      <c r="A812" t="str">
        <f t="shared" si="10"/>
        <v>Tuesday</v>
      </c>
      <c r="B812" s="1">
        <f>DATE(2017,8,29)</f>
        <v>42976</v>
      </c>
      <c r="C812">
        <v>7</v>
      </c>
      <c r="D812">
        <v>0</v>
      </c>
      <c r="E812">
        <v>0</v>
      </c>
    </row>
    <row r="813" spans="1:5" x14ac:dyDescent="0.25">
      <c r="A813" t="str">
        <f t="shared" si="10"/>
        <v>Wednesday</v>
      </c>
      <c r="B813" s="1">
        <f>DATE(2017,8,30)</f>
        <v>42977</v>
      </c>
      <c r="C813">
        <v>11</v>
      </c>
      <c r="D813">
        <v>0</v>
      </c>
      <c r="E813">
        <v>3</v>
      </c>
    </row>
    <row r="814" spans="1:5" x14ac:dyDescent="0.25">
      <c r="A814" t="str">
        <f t="shared" si="10"/>
        <v>Thursday</v>
      </c>
      <c r="B814" s="1">
        <f>DATE(2017,8,31)</f>
        <v>42978</v>
      </c>
      <c r="C814">
        <v>2</v>
      </c>
      <c r="D814">
        <v>0</v>
      </c>
      <c r="E814">
        <v>0</v>
      </c>
    </row>
    <row r="815" spans="1:5" x14ac:dyDescent="0.25">
      <c r="A815" t="str">
        <f t="shared" si="10"/>
        <v>Friday</v>
      </c>
      <c r="B815" s="1">
        <f>DATE(2017,9,1)</f>
        <v>42979</v>
      </c>
      <c r="C815">
        <v>20</v>
      </c>
      <c r="D815">
        <v>1</v>
      </c>
      <c r="E815">
        <v>3</v>
      </c>
    </row>
    <row r="816" spans="1:5" x14ac:dyDescent="0.25">
      <c r="A816" t="str">
        <f t="shared" si="10"/>
        <v>Saturday</v>
      </c>
      <c r="B816" s="1">
        <f>DATE(2017,9,2)</f>
        <v>42980</v>
      </c>
      <c r="C816">
        <v>17</v>
      </c>
      <c r="D816">
        <v>0</v>
      </c>
      <c r="E816">
        <v>5</v>
      </c>
    </row>
    <row r="817" spans="1:5" x14ac:dyDescent="0.25">
      <c r="A817" t="str">
        <f t="shared" si="10"/>
        <v>Sunday</v>
      </c>
      <c r="B817" s="1">
        <v>42981</v>
      </c>
      <c r="C817">
        <v>0</v>
      </c>
      <c r="D817">
        <v>0</v>
      </c>
      <c r="E817">
        <v>0</v>
      </c>
    </row>
    <row r="818" spans="1:5" x14ac:dyDescent="0.25">
      <c r="A818" t="str">
        <f t="shared" si="10"/>
        <v>Monday</v>
      </c>
      <c r="B818" s="1">
        <f>DATE(2017,9,4)</f>
        <v>42982</v>
      </c>
      <c r="C818">
        <v>15</v>
      </c>
      <c r="D818">
        <v>0</v>
      </c>
      <c r="E818">
        <v>3</v>
      </c>
    </row>
    <row r="819" spans="1:5" x14ac:dyDescent="0.25">
      <c r="A819" t="str">
        <f t="shared" si="10"/>
        <v>Tuesday</v>
      </c>
      <c r="B819" s="1">
        <f>DATE(2017,9,5)</f>
        <v>42983</v>
      </c>
      <c r="C819">
        <v>81</v>
      </c>
      <c r="D819">
        <v>3</v>
      </c>
      <c r="E819">
        <v>1</v>
      </c>
    </row>
    <row r="820" spans="1:5" x14ac:dyDescent="0.25">
      <c r="A820" t="str">
        <f t="shared" si="10"/>
        <v>Wednesday</v>
      </c>
      <c r="B820" s="1">
        <f>DATE(2017,9,6)</f>
        <v>42984</v>
      </c>
      <c r="C820">
        <v>13</v>
      </c>
      <c r="D820">
        <v>0</v>
      </c>
      <c r="E820">
        <v>0</v>
      </c>
    </row>
    <row r="821" spans="1:5" x14ac:dyDescent="0.25">
      <c r="A821" t="str">
        <f t="shared" si="10"/>
        <v>Thursday</v>
      </c>
      <c r="B821" s="1">
        <f>DATE(2017,9,7)</f>
        <v>42985</v>
      </c>
      <c r="C821">
        <v>10</v>
      </c>
      <c r="D821">
        <v>1</v>
      </c>
      <c r="E821">
        <v>2</v>
      </c>
    </row>
    <row r="822" spans="1:5" x14ac:dyDescent="0.25">
      <c r="A822" t="str">
        <f t="shared" si="10"/>
        <v>Friday</v>
      </c>
      <c r="B822" s="1">
        <f>DATE(2017,9,8)</f>
        <v>42986</v>
      </c>
      <c r="C822">
        <v>16</v>
      </c>
      <c r="D822">
        <v>0</v>
      </c>
      <c r="E822">
        <v>3</v>
      </c>
    </row>
    <row r="823" spans="1:5" x14ac:dyDescent="0.25">
      <c r="A823" t="str">
        <f t="shared" si="10"/>
        <v>Saturday</v>
      </c>
      <c r="B823" s="1">
        <f>DATE(2017,9,9)</f>
        <v>42987</v>
      </c>
      <c r="C823">
        <v>12</v>
      </c>
      <c r="D823">
        <v>0</v>
      </c>
      <c r="E823">
        <v>0</v>
      </c>
    </row>
    <row r="824" spans="1:5" x14ac:dyDescent="0.25">
      <c r="A824" t="str">
        <f t="shared" si="10"/>
        <v>Sunday</v>
      </c>
      <c r="B824" s="1">
        <f>DATE(2017,9,10)</f>
        <v>42988</v>
      </c>
      <c r="C824">
        <v>18</v>
      </c>
      <c r="D824">
        <v>1</v>
      </c>
      <c r="E824">
        <v>2</v>
      </c>
    </row>
    <row r="825" spans="1:5" x14ac:dyDescent="0.25">
      <c r="A825" t="str">
        <f t="shared" si="10"/>
        <v>Monday</v>
      </c>
      <c r="B825" s="1">
        <f>DATE(2017,9,11)</f>
        <v>42989</v>
      </c>
      <c r="C825">
        <v>44</v>
      </c>
      <c r="D825">
        <v>2</v>
      </c>
      <c r="E825">
        <v>0</v>
      </c>
    </row>
    <row r="826" spans="1:5" x14ac:dyDescent="0.25">
      <c r="A826" t="str">
        <f t="shared" si="10"/>
        <v>Tuesday</v>
      </c>
      <c r="B826" s="1">
        <f>DATE(2017,9,12)</f>
        <v>42990</v>
      </c>
      <c r="C826">
        <v>3</v>
      </c>
      <c r="D826">
        <v>1</v>
      </c>
      <c r="E826">
        <v>0</v>
      </c>
    </row>
    <row r="827" spans="1:5" x14ac:dyDescent="0.25">
      <c r="A827" t="str">
        <f t="shared" si="10"/>
        <v>Wednesday</v>
      </c>
      <c r="B827" s="1">
        <f>DATE(2017,9,13)</f>
        <v>42991</v>
      </c>
      <c r="C827">
        <v>19</v>
      </c>
      <c r="D827">
        <v>2</v>
      </c>
      <c r="E827">
        <v>0</v>
      </c>
    </row>
    <row r="828" spans="1:5" x14ac:dyDescent="0.25">
      <c r="A828" t="str">
        <f t="shared" si="10"/>
        <v>Thursday</v>
      </c>
      <c r="B828" s="1">
        <f>DATE(2017,9,14)</f>
        <v>42992</v>
      </c>
      <c r="C828">
        <v>12</v>
      </c>
      <c r="D828">
        <v>0</v>
      </c>
      <c r="E828">
        <v>0</v>
      </c>
    </row>
    <row r="829" spans="1:5" x14ac:dyDescent="0.25">
      <c r="A829" t="str">
        <f t="shared" si="10"/>
        <v>Friday</v>
      </c>
      <c r="B829" s="1">
        <f>DATE(2017,9,15)</f>
        <v>42993</v>
      </c>
      <c r="C829">
        <v>1</v>
      </c>
      <c r="D829">
        <v>0</v>
      </c>
      <c r="E829">
        <v>0</v>
      </c>
    </row>
    <row r="830" spans="1:5" x14ac:dyDescent="0.25">
      <c r="A830" t="str">
        <f t="shared" si="10"/>
        <v>Saturday</v>
      </c>
      <c r="B830" s="1">
        <f>DATE(2017,9,16)</f>
        <v>42994</v>
      </c>
      <c r="C830">
        <v>66</v>
      </c>
      <c r="D830">
        <v>1</v>
      </c>
      <c r="E830">
        <v>32</v>
      </c>
    </row>
    <row r="831" spans="1:5" x14ac:dyDescent="0.25">
      <c r="A831" t="str">
        <f t="shared" si="10"/>
        <v>Sunday</v>
      </c>
      <c r="B831" s="1">
        <f>DATE(2017,9,17)</f>
        <v>42995</v>
      </c>
      <c r="C831">
        <v>11</v>
      </c>
      <c r="D831">
        <v>0</v>
      </c>
      <c r="E831">
        <v>4</v>
      </c>
    </row>
    <row r="832" spans="1:5" x14ac:dyDescent="0.25">
      <c r="A832" t="str">
        <f t="shared" si="10"/>
        <v>Monday</v>
      </c>
      <c r="B832" s="1">
        <f>DATE(2017,9,18)</f>
        <v>42996</v>
      </c>
      <c r="C832">
        <v>91</v>
      </c>
      <c r="D832">
        <v>1</v>
      </c>
      <c r="E832">
        <v>0</v>
      </c>
    </row>
    <row r="833" spans="1:5" x14ac:dyDescent="0.25">
      <c r="A833" t="str">
        <f t="shared" si="10"/>
        <v>Tuesday</v>
      </c>
      <c r="B833" s="1">
        <f>DATE(2017,9,19)</f>
        <v>42997</v>
      </c>
      <c r="C833">
        <v>95</v>
      </c>
      <c r="D833">
        <v>1</v>
      </c>
      <c r="E833">
        <v>0</v>
      </c>
    </row>
    <row r="834" spans="1:5" x14ac:dyDescent="0.25">
      <c r="A834" t="str">
        <f t="shared" ref="A834:A897" si="11">TEXT(B834,"dddd")</f>
        <v>Wednesday</v>
      </c>
      <c r="B834" s="1">
        <f>DATE(2017,9,20)</f>
        <v>42998</v>
      </c>
      <c r="C834">
        <v>181</v>
      </c>
      <c r="D834">
        <v>4</v>
      </c>
      <c r="E834">
        <v>2</v>
      </c>
    </row>
    <row r="835" spans="1:5" x14ac:dyDescent="0.25">
      <c r="A835" t="str">
        <f t="shared" si="11"/>
        <v>Thursday</v>
      </c>
      <c r="B835" s="1">
        <f>DATE(2017,9,21)</f>
        <v>42999</v>
      </c>
      <c r="C835">
        <v>62</v>
      </c>
      <c r="D835">
        <v>3</v>
      </c>
      <c r="E835">
        <v>1</v>
      </c>
    </row>
    <row r="836" spans="1:5" x14ac:dyDescent="0.25">
      <c r="A836" t="str">
        <f t="shared" si="11"/>
        <v>Friday</v>
      </c>
      <c r="B836" s="1">
        <f>DATE(2017,9,22)</f>
        <v>43000</v>
      </c>
      <c r="C836">
        <v>42</v>
      </c>
      <c r="D836">
        <v>2</v>
      </c>
      <c r="E836">
        <v>0</v>
      </c>
    </row>
    <row r="837" spans="1:5" x14ac:dyDescent="0.25">
      <c r="A837" t="str">
        <f t="shared" si="11"/>
        <v>Saturday</v>
      </c>
      <c r="B837" s="1">
        <f>DATE(2017,9,23)</f>
        <v>43001</v>
      </c>
      <c r="C837">
        <v>18</v>
      </c>
      <c r="D837">
        <v>0</v>
      </c>
      <c r="E837">
        <v>0</v>
      </c>
    </row>
    <row r="838" spans="1:5" x14ac:dyDescent="0.25">
      <c r="A838" t="str">
        <f t="shared" si="11"/>
        <v>Sunday</v>
      </c>
      <c r="B838" s="1">
        <f>DATE(2017,9,24)</f>
        <v>43002</v>
      </c>
      <c r="C838">
        <v>74</v>
      </c>
      <c r="D838">
        <v>3</v>
      </c>
      <c r="E838">
        <v>13</v>
      </c>
    </row>
    <row r="839" spans="1:5" x14ac:dyDescent="0.25">
      <c r="A839" t="str">
        <f t="shared" si="11"/>
        <v>Monday</v>
      </c>
      <c r="B839" s="1">
        <f>DATE(2017,9,25)</f>
        <v>43003</v>
      </c>
      <c r="C839">
        <v>36</v>
      </c>
      <c r="D839">
        <v>1</v>
      </c>
      <c r="E839">
        <v>1</v>
      </c>
    </row>
    <row r="840" spans="1:5" x14ac:dyDescent="0.25">
      <c r="A840" t="str">
        <f t="shared" si="11"/>
        <v>Tuesday</v>
      </c>
      <c r="B840" s="1">
        <f>DATE(2017,9,26)</f>
        <v>43004</v>
      </c>
      <c r="C840">
        <v>42</v>
      </c>
      <c r="D840">
        <v>2</v>
      </c>
      <c r="E840">
        <v>1</v>
      </c>
    </row>
    <row r="841" spans="1:5" x14ac:dyDescent="0.25">
      <c r="A841" t="str">
        <f t="shared" si="11"/>
        <v>Wednesday</v>
      </c>
      <c r="B841" s="1">
        <f>DATE(2017,9,27)</f>
        <v>43005</v>
      </c>
      <c r="C841">
        <v>27</v>
      </c>
      <c r="D841">
        <v>0</v>
      </c>
      <c r="E841">
        <v>0</v>
      </c>
    </row>
    <row r="842" spans="1:5" x14ac:dyDescent="0.25">
      <c r="A842" t="str">
        <f t="shared" si="11"/>
        <v>Thursday</v>
      </c>
      <c r="B842" s="1">
        <f>DATE(2017,9,28)</f>
        <v>43006</v>
      </c>
      <c r="C842">
        <v>29</v>
      </c>
      <c r="D842">
        <v>1</v>
      </c>
      <c r="E842">
        <v>1</v>
      </c>
    </row>
    <row r="843" spans="1:5" x14ac:dyDescent="0.25">
      <c r="A843" t="str">
        <f t="shared" si="11"/>
        <v>Friday</v>
      </c>
      <c r="B843" s="1">
        <f>DATE(2017,9,29)</f>
        <v>43007</v>
      </c>
      <c r="C843">
        <v>67</v>
      </c>
      <c r="D843">
        <v>1</v>
      </c>
      <c r="E843">
        <v>9</v>
      </c>
    </row>
    <row r="844" spans="1:5" x14ac:dyDescent="0.25">
      <c r="A844" t="str">
        <f t="shared" si="11"/>
        <v>Saturday</v>
      </c>
      <c r="B844" s="1">
        <v>43008</v>
      </c>
      <c r="C844">
        <v>0</v>
      </c>
      <c r="D844">
        <v>0</v>
      </c>
      <c r="E844">
        <v>0</v>
      </c>
    </row>
    <row r="845" spans="1:5" x14ac:dyDescent="0.25">
      <c r="A845" t="str">
        <f t="shared" si="11"/>
        <v>Sunday</v>
      </c>
      <c r="B845" s="1">
        <f>DATE(2017,10,1)</f>
        <v>43009</v>
      </c>
      <c r="C845">
        <v>48</v>
      </c>
      <c r="D845">
        <v>0</v>
      </c>
      <c r="E845">
        <v>19</v>
      </c>
    </row>
    <row r="846" spans="1:5" x14ac:dyDescent="0.25">
      <c r="A846" t="str">
        <f t="shared" si="11"/>
        <v>Monday</v>
      </c>
      <c r="B846" s="1">
        <f>DATE(2017,10,2)</f>
        <v>43010</v>
      </c>
      <c r="C846">
        <v>33</v>
      </c>
      <c r="D846">
        <v>0</v>
      </c>
      <c r="E846">
        <v>1</v>
      </c>
    </row>
    <row r="847" spans="1:5" x14ac:dyDescent="0.25">
      <c r="A847" t="str">
        <f t="shared" si="11"/>
        <v>Tuesday</v>
      </c>
      <c r="B847" s="1">
        <f>DATE(2017,10,3)</f>
        <v>43011</v>
      </c>
      <c r="C847">
        <v>9</v>
      </c>
      <c r="D847">
        <v>0</v>
      </c>
      <c r="E847">
        <v>0</v>
      </c>
    </row>
    <row r="848" spans="1:5" x14ac:dyDescent="0.25">
      <c r="A848" t="str">
        <f t="shared" si="11"/>
        <v>Wednesday</v>
      </c>
      <c r="B848" s="1">
        <f>DATE(2017,10,4)</f>
        <v>43012</v>
      </c>
      <c r="C848">
        <v>53</v>
      </c>
      <c r="D848">
        <v>2</v>
      </c>
      <c r="E848">
        <v>3</v>
      </c>
    </row>
    <row r="849" spans="1:5" x14ac:dyDescent="0.25">
      <c r="A849" t="str">
        <f t="shared" si="11"/>
        <v>Thursday</v>
      </c>
      <c r="B849" s="1">
        <f>DATE(2017,10,5)</f>
        <v>43013</v>
      </c>
      <c r="C849">
        <v>15</v>
      </c>
      <c r="D849">
        <v>0</v>
      </c>
      <c r="E849">
        <v>6</v>
      </c>
    </row>
    <row r="850" spans="1:5" x14ac:dyDescent="0.25">
      <c r="A850" t="str">
        <f t="shared" si="11"/>
        <v>Friday</v>
      </c>
      <c r="B850" s="1">
        <v>43014</v>
      </c>
      <c r="C850">
        <v>0</v>
      </c>
      <c r="D850">
        <v>0</v>
      </c>
      <c r="E850">
        <v>0</v>
      </c>
    </row>
    <row r="851" spans="1:5" x14ac:dyDescent="0.25">
      <c r="A851" t="str">
        <f t="shared" si="11"/>
        <v>Saturday</v>
      </c>
      <c r="B851" s="1">
        <f>DATE(2017,10,7)</f>
        <v>43015</v>
      </c>
      <c r="C851">
        <v>18</v>
      </c>
      <c r="D851">
        <v>0</v>
      </c>
      <c r="E851">
        <v>0</v>
      </c>
    </row>
    <row r="852" spans="1:5" x14ac:dyDescent="0.25">
      <c r="A852" t="str">
        <f t="shared" si="11"/>
        <v>Sunday</v>
      </c>
      <c r="B852" s="1">
        <f>DATE(2017,10,8)</f>
        <v>43016</v>
      </c>
      <c r="C852">
        <v>40</v>
      </c>
      <c r="D852">
        <v>2</v>
      </c>
      <c r="E852">
        <v>6</v>
      </c>
    </row>
    <row r="853" spans="1:5" x14ac:dyDescent="0.25">
      <c r="A853" t="str">
        <f t="shared" si="11"/>
        <v>Monday</v>
      </c>
      <c r="B853" s="1">
        <f>DATE(2017,10,9)</f>
        <v>43017</v>
      </c>
      <c r="C853">
        <v>91</v>
      </c>
      <c r="D853">
        <v>3</v>
      </c>
      <c r="E853">
        <v>1</v>
      </c>
    </row>
    <row r="854" spans="1:5" x14ac:dyDescent="0.25">
      <c r="A854" t="str">
        <f t="shared" si="11"/>
        <v>Tuesday</v>
      </c>
      <c r="B854" s="1">
        <f>DATE(2017,10,10)</f>
        <v>43018</v>
      </c>
      <c r="C854">
        <v>25</v>
      </c>
      <c r="D854">
        <v>3</v>
      </c>
      <c r="E854">
        <v>0</v>
      </c>
    </row>
    <row r="855" spans="1:5" x14ac:dyDescent="0.25">
      <c r="A855" t="str">
        <f t="shared" si="11"/>
        <v>Wednesday</v>
      </c>
      <c r="B855" s="1">
        <f>DATE(2017,10,11)</f>
        <v>43019</v>
      </c>
      <c r="C855">
        <v>38</v>
      </c>
      <c r="D855">
        <v>2</v>
      </c>
      <c r="E855">
        <v>2</v>
      </c>
    </row>
    <row r="856" spans="1:5" x14ac:dyDescent="0.25">
      <c r="A856" t="str">
        <f t="shared" si="11"/>
        <v>Thursday</v>
      </c>
      <c r="B856" s="1">
        <f>DATE(2017,10,12)</f>
        <v>43020</v>
      </c>
      <c r="C856">
        <v>63</v>
      </c>
      <c r="D856">
        <v>0</v>
      </c>
      <c r="E856">
        <v>0</v>
      </c>
    </row>
    <row r="857" spans="1:5" x14ac:dyDescent="0.25">
      <c r="A857" t="str">
        <f t="shared" si="11"/>
        <v>Friday</v>
      </c>
      <c r="B857" s="1">
        <f>DATE(2017,10,13)</f>
        <v>43021</v>
      </c>
      <c r="C857">
        <v>21</v>
      </c>
      <c r="D857">
        <v>0</v>
      </c>
      <c r="E857">
        <v>0</v>
      </c>
    </row>
    <row r="858" spans="1:5" x14ac:dyDescent="0.25">
      <c r="A858" t="str">
        <f t="shared" si="11"/>
        <v>Saturday</v>
      </c>
      <c r="B858" s="1">
        <f>DATE(2017,10,14)</f>
        <v>43022</v>
      </c>
      <c r="C858">
        <v>5</v>
      </c>
      <c r="D858">
        <v>0</v>
      </c>
      <c r="E858">
        <v>0</v>
      </c>
    </row>
    <row r="859" spans="1:5" x14ac:dyDescent="0.25">
      <c r="A859" t="str">
        <f t="shared" si="11"/>
        <v>Sunday</v>
      </c>
      <c r="B859" s="1">
        <f>DATE(2017,10,15)</f>
        <v>43023</v>
      </c>
      <c r="C859">
        <v>73</v>
      </c>
      <c r="D859">
        <v>1</v>
      </c>
      <c r="E859">
        <v>14</v>
      </c>
    </row>
    <row r="860" spans="1:5" x14ac:dyDescent="0.25">
      <c r="A860" t="str">
        <f t="shared" si="11"/>
        <v>Monday</v>
      </c>
      <c r="B860" s="1">
        <f>DATE(2017,10,16)</f>
        <v>43024</v>
      </c>
      <c r="C860">
        <v>29</v>
      </c>
      <c r="D860">
        <v>1</v>
      </c>
      <c r="E860">
        <v>1</v>
      </c>
    </row>
    <row r="861" spans="1:5" x14ac:dyDescent="0.25">
      <c r="A861" t="str">
        <f t="shared" si="11"/>
        <v>Tuesday</v>
      </c>
      <c r="B861" s="1">
        <f>DATE(2017,10,17)</f>
        <v>43025</v>
      </c>
      <c r="C861">
        <v>37</v>
      </c>
      <c r="D861">
        <v>1</v>
      </c>
      <c r="E861">
        <v>2</v>
      </c>
    </row>
    <row r="862" spans="1:5" x14ac:dyDescent="0.25">
      <c r="A862" t="str">
        <f t="shared" si="11"/>
        <v>Wednesday</v>
      </c>
      <c r="B862" s="1">
        <f>DATE(2017,10,18)</f>
        <v>43026</v>
      </c>
      <c r="C862">
        <v>60</v>
      </c>
      <c r="D862">
        <v>7</v>
      </c>
      <c r="E862">
        <v>3</v>
      </c>
    </row>
    <row r="863" spans="1:5" x14ac:dyDescent="0.25">
      <c r="A863" t="str">
        <f t="shared" si="11"/>
        <v>Thursday</v>
      </c>
      <c r="B863" s="1">
        <f>DATE(2017,10,19)</f>
        <v>43027</v>
      </c>
      <c r="C863">
        <v>30</v>
      </c>
      <c r="D863">
        <v>0</v>
      </c>
      <c r="E863">
        <v>0</v>
      </c>
    </row>
    <row r="864" spans="1:5" x14ac:dyDescent="0.25">
      <c r="A864" t="str">
        <f t="shared" si="11"/>
        <v>Friday</v>
      </c>
      <c r="B864" s="1">
        <f>DATE(2017,10,20)</f>
        <v>43028</v>
      </c>
      <c r="C864">
        <v>78</v>
      </c>
      <c r="D864">
        <v>4</v>
      </c>
      <c r="E864">
        <v>2</v>
      </c>
    </row>
    <row r="865" spans="1:5" x14ac:dyDescent="0.25">
      <c r="A865" t="str">
        <f t="shared" si="11"/>
        <v>Saturday</v>
      </c>
      <c r="B865" s="1">
        <f>DATE(2017,10,21)</f>
        <v>43029</v>
      </c>
      <c r="C865">
        <v>41</v>
      </c>
      <c r="D865">
        <v>1</v>
      </c>
      <c r="E865">
        <v>4</v>
      </c>
    </row>
    <row r="866" spans="1:5" x14ac:dyDescent="0.25">
      <c r="A866" t="str">
        <f t="shared" si="11"/>
        <v>Sunday</v>
      </c>
      <c r="B866" s="1">
        <f>DATE(2017,10,22)</f>
        <v>43030</v>
      </c>
      <c r="C866">
        <v>3</v>
      </c>
      <c r="D866">
        <v>0</v>
      </c>
      <c r="E866">
        <v>0</v>
      </c>
    </row>
    <row r="867" spans="1:5" x14ac:dyDescent="0.25">
      <c r="A867" t="str">
        <f t="shared" si="11"/>
        <v>Monday</v>
      </c>
      <c r="B867" s="1">
        <f>DATE(2017,10,23)</f>
        <v>43031</v>
      </c>
      <c r="C867">
        <v>32</v>
      </c>
      <c r="D867">
        <v>1</v>
      </c>
      <c r="E867">
        <v>2</v>
      </c>
    </row>
    <row r="868" spans="1:5" x14ac:dyDescent="0.25">
      <c r="A868" t="str">
        <f t="shared" si="11"/>
        <v>Tuesday</v>
      </c>
      <c r="B868" s="1">
        <f>DATE(2017,10,24)</f>
        <v>43032</v>
      </c>
      <c r="C868">
        <v>30</v>
      </c>
      <c r="D868">
        <v>0</v>
      </c>
      <c r="E868">
        <v>0</v>
      </c>
    </row>
    <row r="869" spans="1:5" x14ac:dyDescent="0.25">
      <c r="A869" t="str">
        <f t="shared" si="11"/>
        <v>Wednesday</v>
      </c>
      <c r="B869" s="1">
        <f>DATE(2017,10,25)</f>
        <v>43033</v>
      </c>
      <c r="C869">
        <v>33</v>
      </c>
      <c r="D869">
        <v>2</v>
      </c>
      <c r="E869">
        <v>0</v>
      </c>
    </row>
    <row r="870" spans="1:5" x14ac:dyDescent="0.25">
      <c r="A870" t="str">
        <f t="shared" si="11"/>
        <v>Thursday</v>
      </c>
      <c r="B870" s="1">
        <f>DATE(2017,10,26)</f>
        <v>43034</v>
      </c>
      <c r="C870">
        <v>31</v>
      </c>
      <c r="D870">
        <v>2</v>
      </c>
      <c r="E870">
        <v>8</v>
      </c>
    </row>
    <row r="871" spans="1:5" x14ac:dyDescent="0.25">
      <c r="A871" t="str">
        <f t="shared" si="11"/>
        <v>Friday</v>
      </c>
      <c r="B871" s="1">
        <f>DATE(2017,10,27)</f>
        <v>43035</v>
      </c>
      <c r="C871">
        <v>41</v>
      </c>
      <c r="D871">
        <v>0</v>
      </c>
      <c r="E871">
        <v>3</v>
      </c>
    </row>
    <row r="872" spans="1:5" x14ac:dyDescent="0.25">
      <c r="A872" t="str">
        <f t="shared" si="11"/>
        <v>Saturday</v>
      </c>
      <c r="B872" s="1">
        <f>DATE(2017,10,28)</f>
        <v>43036</v>
      </c>
      <c r="C872">
        <v>11</v>
      </c>
      <c r="D872">
        <v>1</v>
      </c>
      <c r="E872">
        <v>0</v>
      </c>
    </row>
    <row r="873" spans="1:5" x14ac:dyDescent="0.25">
      <c r="A873" t="str">
        <f t="shared" si="11"/>
        <v>Sunday</v>
      </c>
      <c r="B873" s="1">
        <f>DATE(2017,10,29)</f>
        <v>43037</v>
      </c>
      <c r="C873">
        <v>7</v>
      </c>
      <c r="D873">
        <v>0</v>
      </c>
      <c r="E873">
        <v>0</v>
      </c>
    </row>
    <row r="874" spans="1:5" x14ac:dyDescent="0.25">
      <c r="A874" t="str">
        <f t="shared" si="11"/>
        <v>Monday</v>
      </c>
      <c r="B874" s="1">
        <f>DATE(2017,10,30)</f>
        <v>43038</v>
      </c>
      <c r="C874">
        <v>81</v>
      </c>
      <c r="D874">
        <v>5</v>
      </c>
      <c r="E874">
        <v>2</v>
      </c>
    </row>
    <row r="875" spans="1:5" x14ac:dyDescent="0.25">
      <c r="A875" t="str">
        <f t="shared" si="11"/>
        <v>Tuesday</v>
      </c>
      <c r="B875" s="1">
        <f>DATE(2017,10,31)</f>
        <v>43039</v>
      </c>
      <c r="C875">
        <v>26</v>
      </c>
      <c r="D875">
        <v>0</v>
      </c>
      <c r="E875">
        <v>0</v>
      </c>
    </row>
    <row r="876" spans="1:5" x14ac:dyDescent="0.25">
      <c r="A876" t="str">
        <f t="shared" si="11"/>
        <v>Wednesday</v>
      </c>
      <c r="B876" s="1">
        <f>DATE(2017,11,1)</f>
        <v>43040</v>
      </c>
      <c r="C876">
        <v>1</v>
      </c>
      <c r="D876">
        <v>0</v>
      </c>
      <c r="E876">
        <v>0</v>
      </c>
    </row>
    <row r="877" spans="1:5" x14ac:dyDescent="0.25">
      <c r="A877" t="str">
        <f t="shared" si="11"/>
        <v>Thursday</v>
      </c>
      <c r="B877" s="1">
        <f>DATE(2017,11,2)</f>
        <v>43041</v>
      </c>
      <c r="C877">
        <v>29</v>
      </c>
      <c r="D877">
        <v>0</v>
      </c>
      <c r="E877">
        <v>1</v>
      </c>
    </row>
    <row r="878" spans="1:5" x14ac:dyDescent="0.25">
      <c r="A878" t="str">
        <f t="shared" si="11"/>
        <v>Friday</v>
      </c>
      <c r="B878" s="1">
        <f>DATE(2017,11,3)</f>
        <v>43042</v>
      </c>
      <c r="C878">
        <v>37</v>
      </c>
      <c r="D878">
        <v>3</v>
      </c>
      <c r="E878">
        <v>2</v>
      </c>
    </row>
    <row r="879" spans="1:5" x14ac:dyDescent="0.25">
      <c r="A879" t="str">
        <f t="shared" si="11"/>
        <v>Saturday</v>
      </c>
      <c r="B879" s="1">
        <f>DATE(2017,11,4)</f>
        <v>43043</v>
      </c>
      <c r="C879">
        <v>79</v>
      </c>
      <c r="D879">
        <v>1</v>
      </c>
      <c r="E879">
        <v>1</v>
      </c>
    </row>
    <row r="880" spans="1:5" x14ac:dyDescent="0.25">
      <c r="A880" t="str">
        <f t="shared" si="11"/>
        <v>Sunday</v>
      </c>
      <c r="B880" s="1">
        <f>DATE(2017,11,5)</f>
        <v>43044</v>
      </c>
      <c r="C880">
        <v>6</v>
      </c>
      <c r="D880">
        <v>0</v>
      </c>
      <c r="E880">
        <v>0</v>
      </c>
    </row>
    <row r="881" spans="1:5" x14ac:dyDescent="0.25">
      <c r="A881" t="str">
        <f t="shared" si="11"/>
        <v>Monday</v>
      </c>
      <c r="B881" s="1">
        <f>DATE(2017,11,6)</f>
        <v>43045</v>
      </c>
      <c r="C881">
        <v>27</v>
      </c>
      <c r="D881">
        <v>0</v>
      </c>
      <c r="E881">
        <v>0</v>
      </c>
    </row>
    <row r="882" spans="1:5" x14ac:dyDescent="0.25">
      <c r="A882" t="str">
        <f t="shared" si="11"/>
        <v>Tuesday</v>
      </c>
      <c r="B882" s="1">
        <f>DATE(2017,11,7)</f>
        <v>43046</v>
      </c>
      <c r="C882">
        <v>10</v>
      </c>
      <c r="D882">
        <v>0</v>
      </c>
      <c r="E882">
        <v>0</v>
      </c>
    </row>
    <row r="883" spans="1:5" x14ac:dyDescent="0.25">
      <c r="A883" t="str">
        <f t="shared" si="11"/>
        <v>Wednesday</v>
      </c>
      <c r="B883" s="1">
        <f>DATE(2017,11,8)</f>
        <v>43047</v>
      </c>
      <c r="C883">
        <v>2</v>
      </c>
      <c r="D883">
        <v>0</v>
      </c>
      <c r="E883">
        <v>0</v>
      </c>
    </row>
    <row r="884" spans="1:5" x14ac:dyDescent="0.25">
      <c r="A884" t="str">
        <f t="shared" si="11"/>
        <v>Thursday</v>
      </c>
      <c r="B884" s="1">
        <f>DATE(2017,11,9)</f>
        <v>43048</v>
      </c>
      <c r="C884">
        <v>34</v>
      </c>
      <c r="D884">
        <v>0</v>
      </c>
      <c r="E884">
        <v>0</v>
      </c>
    </row>
    <row r="885" spans="1:5" x14ac:dyDescent="0.25">
      <c r="A885" t="str">
        <f t="shared" si="11"/>
        <v>Friday</v>
      </c>
      <c r="B885" s="1">
        <f>DATE(2017,11,10)</f>
        <v>43049</v>
      </c>
      <c r="C885">
        <v>12</v>
      </c>
      <c r="D885">
        <v>1</v>
      </c>
      <c r="E885">
        <v>0</v>
      </c>
    </row>
    <row r="886" spans="1:5" x14ac:dyDescent="0.25">
      <c r="A886" t="str">
        <f t="shared" si="11"/>
        <v>Saturday</v>
      </c>
      <c r="B886" s="1">
        <f>DATE(2017,11,11)</f>
        <v>43050</v>
      </c>
      <c r="C886">
        <v>44</v>
      </c>
      <c r="D886">
        <v>5</v>
      </c>
      <c r="E886">
        <v>1</v>
      </c>
    </row>
    <row r="887" spans="1:5" x14ac:dyDescent="0.25">
      <c r="A887" t="str">
        <f t="shared" si="11"/>
        <v>Sunday</v>
      </c>
      <c r="B887" s="1">
        <f>DATE(2017,11,12)</f>
        <v>43051</v>
      </c>
      <c r="C887">
        <v>39</v>
      </c>
      <c r="D887">
        <v>3</v>
      </c>
      <c r="E887">
        <v>2</v>
      </c>
    </row>
    <row r="888" spans="1:5" x14ac:dyDescent="0.25">
      <c r="A888" t="str">
        <f t="shared" si="11"/>
        <v>Monday</v>
      </c>
      <c r="B888" s="1">
        <f>DATE(2017,11,13)</f>
        <v>43052</v>
      </c>
      <c r="C888">
        <v>10</v>
      </c>
      <c r="D888">
        <v>1</v>
      </c>
      <c r="E888">
        <v>2</v>
      </c>
    </row>
    <row r="889" spans="1:5" x14ac:dyDescent="0.25">
      <c r="A889" t="str">
        <f t="shared" si="11"/>
        <v>Tuesday</v>
      </c>
      <c r="B889" s="1">
        <f>DATE(2017,11,14)</f>
        <v>43053</v>
      </c>
      <c r="C889">
        <v>123</v>
      </c>
      <c r="D889">
        <v>7</v>
      </c>
      <c r="E889">
        <v>41</v>
      </c>
    </row>
    <row r="890" spans="1:5" x14ac:dyDescent="0.25">
      <c r="A890" t="str">
        <f t="shared" si="11"/>
        <v>Wednesday</v>
      </c>
      <c r="B890" s="1">
        <f>DATE(2017,11,15)</f>
        <v>43054</v>
      </c>
      <c r="C890">
        <v>4</v>
      </c>
      <c r="D890">
        <v>0</v>
      </c>
      <c r="E890">
        <v>0</v>
      </c>
    </row>
    <row r="891" spans="1:5" x14ac:dyDescent="0.25">
      <c r="A891" t="str">
        <f t="shared" si="11"/>
        <v>Thursday</v>
      </c>
      <c r="B891" s="1">
        <f>DATE(2017,11,16)</f>
        <v>43055</v>
      </c>
      <c r="C891">
        <v>18</v>
      </c>
      <c r="D891">
        <v>0</v>
      </c>
      <c r="E891">
        <v>0</v>
      </c>
    </row>
    <row r="892" spans="1:5" x14ac:dyDescent="0.25">
      <c r="A892" t="str">
        <f t="shared" si="11"/>
        <v>Friday</v>
      </c>
      <c r="B892" s="1">
        <f>DATE(2017,11,17)</f>
        <v>43056</v>
      </c>
      <c r="C892">
        <v>4</v>
      </c>
      <c r="D892">
        <v>0</v>
      </c>
      <c r="E892">
        <v>0</v>
      </c>
    </row>
    <row r="893" spans="1:5" x14ac:dyDescent="0.25">
      <c r="A893" t="str">
        <f t="shared" si="11"/>
        <v>Saturday</v>
      </c>
      <c r="B893" s="1">
        <f>DATE(2017,11,18)</f>
        <v>43057</v>
      </c>
      <c r="C893">
        <v>145</v>
      </c>
      <c r="D893">
        <v>5</v>
      </c>
      <c r="E893">
        <v>24</v>
      </c>
    </row>
    <row r="894" spans="1:5" x14ac:dyDescent="0.25">
      <c r="A894" t="str">
        <f t="shared" si="11"/>
        <v>Sunday</v>
      </c>
      <c r="B894" s="1">
        <f>DATE(2017,11,19)</f>
        <v>43058</v>
      </c>
      <c r="C894">
        <v>84</v>
      </c>
      <c r="D894">
        <v>3</v>
      </c>
      <c r="E894">
        <v>6</v>
      </c>
    </row>
    <row r="895" spans="1:5" x14ac:dyDescent="0.25">
      <c r="A895" t="str">
        <f t="shared" si="11"/>
        <v>Monday</v>
      </c>
      <c r="B895" s="1">
        <f>DATE(2017,11,20)</f>
        <v>43059</v>
      </c>
      <c r="C895">
        <v>32</v>
      </c>
      <c r="D895">
        <v>2</v>
      </c>
      <c r="E895">
        <v>3</v>
      </c>
    </row>
    <row r="896" spans="1:5" x14ac:dyDescent="0.25">
      <c r="A896" t="str">
        <f t="shared" si="11"/>
        <v>Tuesday</v>
      </c>
      <c r="B896" s="1">
        <f>DATE(2017,11,21)</f>
        <v>43060</v>
      </c>
      <c r="C896">
        <v>80</v>
      </c>
      <c r="D896">
        <v>1</v>
      </c>
      <c r="E896">
        <v>3</v>
      </c>
    </row>
    <row r="897" spans="1:5" x14ac:dyDescent="0.25">
      <c r="A897" t="str">
        <f t="shared" si="11"/>
        <v>Wednesday</v>
      </c>
      <c r="B897" s="1">
        <f>DATE(2017,11,22)</f>
        <v>43061</v>
      </c>
      <c r="C897">
        <v>16</v>
      </c>
      <c r="D897">
        <v>0</v>
      </c>
      <c r="E897">
        <v>6</v>
      </c>
    </row>
    <row r="898" spans="1:5" x14ac:dyDescent="0.25">
      <c r="A898" t="str">
        <f t="shared" ref="A898:A961" si="12">TEXT(B898,"dddd")</f>
        <v>Thursday</v>
      </c>
      <c r="B898" s="1">
        <f>DATE(2017,11,23)</f>
        <v>43062</v>
      </c>
      <c r="C898">
        <v>21</v>
      </c>
      <c r="D898">
        <v>0</v>
      </c>
      <c r="E898">
        <v>2</v>
      </c>
    </row>
    <row r="899" spans="1:5" x14ac:dyDescent="0.25">
      <c r="A899" t="str">
        <f t="shared" si="12"/>
        <v>Friday</v>
      </c>
      <c r="B899" s="1">
        <f>DATE(2017,11,24)</f>
        <v>43063</v>
      </c>
      <c r="C899">
        <v>44</v>
      </c>
      <c r="D899">
        <v>2</v>
      </c>
      <c r="E899">
        <v>6</v>
      </c>
    </row>
    <row r="900" spans="1:5" x14ac:dyDescent="0.25">
      <c r="A900" t="str">
        <f t="shared" si="12"/>
        <v>Saturday</v>
      </c>
      <c r="B900" s="1">
        <v>43064</v>
      </c>
      <c r="C900">
        <v>0</v>
      </c>
      <c r="D900">
        <v>0</v>
      </c>
      <c r="E900">
        <v>0</v>
      </c>
    </row>
    <row r="901" spans="1:5" x14ac:dyDescent="0.25">
      <c r="A901" t="str">
        <f t="shared" si="12"/>
        <v>Sunday</v>
      </c>
      <c r="B901" s="1">
        <f>DATE(2017,11,26)</f>
        <v>43065</v>
      </c>
      <c r="C901">
        <v>67</v>
      </c>
      <c r="D901">
        <v>2</v>
      </c>
      <c r="E901">
        <v>2</v>
      </c>
    </row>
    <row r="902" spans="1:5" x14ac:dyDescent="0.25">
      <c r="A902" t="str">
        <f t="shared" si="12"/>
        <v>Monday</v>
      </c>
      <c r="B902" s="1">
        <v>43066</v>
      </c>
      <c r="C902">
        <v>0</v>
      </c>
      <c r="D902">
        <v>0</v>
      </c>
      <c r="E902">
        <v>0</v>
      </c>
    </row>
    <row r="903" spans="1:5" x14ac:dyDescent="0.25">
      <c r="A903" t="str">
        <f t="shared" si="12"/>
        <v>Tuesday</v>
      </c>
      <c r="B903" s="1">
        <f>DATE(2017,11,28)</f>
        <v>43067</v>
      </c>
      <c r="C903">
        <v>20</v>
      </c>
      <c r="D903">
        <v>1</v>
      </c>
      <c r="E903">
        <v>0</v>
      </c>
    </row>
    <row r="904" spans="1:5" x14ac:dyDescent="0.25">
      <c r="A904" t="str">
        <f t="shared" si="12"/>
        <v>Wednesday</v>
      </c>
      <c r="B904" s="1">
        <f>DATE(2017,11,29)</f>
        <v>43068</v>
      </c>
      <c r="C904">
        <v>1</v>
      </c>
      <c r="D904">
        <v>0</v>
      </c>
      <c r="E904">
        <v>0</v>
      </c>
    </row>
    <row r="905" spans="1:5" x14ac:dyDescent="0.25">
      <c r="A905" t="str">
        <f t="shared" si="12"/>
        <v>Thursday</v>
      </c>
      <c r="B905" s="1">
        <f>DATE(2017,11,30)</f>
        <v>43069</v>
      </c>
      <c r="C905">
        <v>51</v>
      </c>
      <c r="D905">
        <v>2</v>
      </c>
      <c r="E905">
        <v>0</v>
      </c>
    </row>
    <row r="906" spans="1:5" x14ac:dyDescent="0.25">
      <c r="A906" t="str">
        <f t="shared" si="12"/>
        <v>Friday</v>
      </c>
      <c r="B906" s="1">
        <f>DATE(2017,12,1)</f>
        <v>43070</v>
      </c>
      <c r="C906">
        <v>18</v>
      </c>
      <c r="D906">
        <v>0</v>
      </c>
      <c r="E906">
        <v>0</v>
      </c>
    </row>
    <row r="907" spans="1:5" x14ac:dyDescent="0.25">
      <c r="A907" t="str">
        <f t="shared" si="12"/>
        <v>Saturday</v>
      </c>
      <c r="B907" s="1">
        <f>DATE(2017,12,2)</f>
        <v>43071</v>
      </c>
      <c r="C907">
        <v>4</v>
      </c>
      <c r="D907">
        <v>0</v>
      </c>
      <c r="E907">
        <v>0</v>
      </c>
    </row>
    <row r="908" spans="1:5" x14ac:dyDescent="0.25">
      <c r="A908" t="str">
        <f t="shared" si="12"/>
        <v>Sunday</v>
      </c>
      <c r="B908" s="1">
        <f>DATE(2017,12,3)</f>
        <v>43072</v>
      </c>
      <c r="C908">
        <v>36</v>
      </c>
      <c r="D908">
        <v>4</v>
      </c>
      <c r="E908">
        <v>1</v>
      </c>
    </row>
    <row r="909" spans="1:5" x14ac:dyDescent="0.25">
      <c r="A909" t="str">
        <f t="shared" si="12"/>
        <v>Monday</v>
      </c>
      <c r="B909" s="1">
        <f>DATE(2017,12,4)</f>
        <v>43073</v>
      </c>
      <c r="C909">
        <v>58</v>
      </c>
      <c r="D909">
        <v>2</v>
      </c>
      <c r="E909">
        <v>0</v>
      </c>
    </row>
    <row r="910" spans="1:5" x14ac:dyDescent="0.25">
      <c r="A910" t="str">
        <f t="shared" si="12"/>
        <v>Tuesday</v>
      </c>
      <c r="B910" s="1">
        <f>DATE(2017,12,5)</f>
        <v>43074</v>
      </c>
      <c r="C910">
        <v>43</v>
      </c>
      <c r="D910">
        <v>1</v>
      </c>
      <c r="E910">
        <v>2</v>
      </c>
    </row>
    <row r="911" spans="1:5" x14ac:dyDescent="0.25">
      <c r="A911" t="str">
        <f t="shared" si="12"/>
        <v>Wednesday</v>
      </c>
      <c r="B911" s="1">
        <v>43075</v>
      </c>
      <c r="C911">
        <v>0</v>
      </c>
      <c r="D911">
        <v>0</v>
      </c>
      <c r="E911">
        <v>0</v>
      </c>
    </row>
    <row r="912" spans="1:5" x14ac:dyDescent="0.25">
      <c r="A912" t="str">
        <f t="shared" si="12"/>
        <v>Thursday</v>
      </c>
      <c r="B912" s="1">
        <f>DATE(2017,12,7)</f>
        <v>43076</v>
      </c>
      <c r="C912">
        <v>36</v>
      </c>
      <c r="D912">
        <v>0</v>
      </c>
      <c r="E912">
        <v>2</v>
      </c>
    </row>
    <row r="913" spans="1:5" x14ac:dyDescent="0.25">
      <c r="A913" t="str">
        <f t="shared" si="12"/>
        <v>Friday</v>
      </c>
      <c r="B913" s="1">
        <f>DATE(2017,12,8)</f>
        <v>43077</v>
      </c>
      <c r="C913">
        <v>18</v>
      </c>
      <c r="D913">
        <v>1</v>
      </c>
      <c r="E913">
        <v>0</v>
      </c>
    </row>
    <row r="914" spans="1:5" x14ac:dyDescent="0.25">
      <c r="A914" t="str">
        <f t="shared" si="12"/>
        <v>Saturday</v>
      </c>
      <c r="B914" s="1">
        <f>DATE(2017,12,9)</f>
        <v>43078</v>
      </c>
      <c r="C914">
        <v>64</v>
      </c>
      <c r="D914">
        <v>3</v>
      </c>
      <c r="E914">
        <v>0</v>
      </c>
    </row>
    <row r="915" spans="1:5" x14ac:dyDescent="0.25">
      <c r="A915" t="str">
        <f t="shared" si="12"/>
        <v>Sunday</v>
      </c>
      <c r="B915" s="1">
        <f>DATE(2017,12,10)</f>
        <v>43079</v>
      </c>
      <c r="C915">
        <v>6</v>
      </c>
      <c r="D915">
        <v>0</v>
      </c>
      <c r="E915">
        <v>0</v>
      </c>
    </row>
    <row r="916" spans="1:5" x14ac:dyDescent="0.25">
      <c r="A916" t="str">
        <f t="shared" si="12"/>
        <v>Monday</v>
      </c>
      <c r="B916" s="1">
        <f>DATE(2017,12,11)</f>
        <v>43080</v>
      </c>
      <c r="C916">
        <v>27</v>
      </c>
      <c r="D916">
        <v>1</v>
      </c>
      <c r="E916">
        <v>0</v>
      </c>
    </row>
    <row r="917" spans="1:5" x14ac:dyDescent="0.25">
      <c r="A917" t="str">
        <f t="shared" si="12"/>
        <v>Tuesday</v>
      </c>
      <c r="B917" s="1">
        <f>DATE(2017,12,12)</f>
        <v>43081</v>
      </c>
      <c r="C917">
        <v>38</v>
      </c>
      <c r="D917">
        <v>1</v>
      </c>
      <c r="E917">
        <v>0</v>
      </c>
    </row>
    <row r="918" spans="1:5" x14ac:dyDescent="0.25">
      <c r="A918" t="str">
        <f t="shared" si="12"/>
        <v>Wednesday</v>
      </c>
      <c r="B918" s="1">
        <v>43082</v>
      </c>
      <c r="C918">
        <v>0</v>
      </c>
      <c r="D918">
        <v>0</v>
      </c>
      <c r="E918">
        <v>0</v>
      </c>
    </row>
    <row r="919" spans="1:5" x14ac:dyDescent="0.25">
      <c r="A919" t="str">
        <f t="shared" si="12"/>
        <v>Thursday</v>
      </c>
      <c r="B919" s="1">
        <f>DATE(2017,12,14)</f>
        <v>43083</v>
      </c>
      <c r="C919">
        <v>30</v>
      </c>
      <c r="D919">
        <v>2</v>
      </c>
      <c r="E919">
        <v>2</v>
      </c>
    </row>
    <row r="920" spans="1:5" x14ac:dyDescent="0.25">
      <c r="A920" t="str">
        <f t="shared" si="12"/>
        <v>Friday</v>
      </c>
      <c r="B920" s="1">
        <f>DATE(2017,12,15)</f>
        <v>43084</v>
      </c>
      <c r="C920">
        <v>48</v>
      </c>
      <c r="D920">
        <v>3</v>
      </c>
      <c r="E920">
        <v>4</v>
      </c>
    </row>
    <row r="921" spans="1:5" x14ac:dyDescent="0.25">
      <c r="A921" t="str">
        <f t="shared" si="12"/>
        <v>Saturday</v>
      </c>
      <c r="B921" s="1">
        <f>DATE(2017,12,16)</f>
        <v>43085</v>
      </c>
      <c r="C921">
        <v>16</v>
      </c>
      <c r="D921">
        <v>0</v>
      </c>
      <c r="E921">
        <v>2</v>
      </c>
    </row>
    <row r="922" spans="1:5" x14ac:dyDescent="0.25">
      <c r="A922" t="str">
        <f t="shared" si="12"/>
        <v>Sunday</v>
      </c>
      <c r="B922" s="1">
        <f>DATE(2017,12,17)</f>
        <v>43086</v>
      </c>
      <c r="C922">
        <v>3</v>
      </c>
      <c r="D922">
        <v>0</v>
      </c>
      <c r="E922">
        <v>0</v>
      </c>
    </row>
    <row r="923" spans="1:5" x14ac:dyDescent="0.25">
      <c r="A923" t="str">
        <f t="shared" si="12"/>
        <v>Monday</v>
      </c>
      <c r="B923" s="1">
        <v>43087</v>
      </c>
      <c r="C923">
        <v>0</v>
      </c>
      <c r="D923">
        <v>0</v>
      </c>
      <c r="E923">
        <v>0</v>
      </c>
    </row>
    <row r="924" spans="1:5" x14ac:dyDescent="0.25">
      <c r="A924" t="str">
        <f t="shared" si="12"/>
        <v>Tuesday</v>
      </c>
      <c r="B924" s="1">
        <f>DATE(2017,12,19)</f>
        <v>43088</v>
      </c>
      <c r="C924">
        <v>14</v>
      </c>
      <c r="D924">
        <v>0</v>
      </c>
      <c r="E924">
        <v>1</v>
      </c>
    </row>
    <row r="925" spans="1:5" x14ac:dyDescent="0.25">
      <c r="A925" t="str">
        <f t="shared" si="12"/>
        <v>Wednesday</v>
      </c>
      <c r="B925" s="1">
        <f>DATE(2017,12,20)</f>
        <v>43089</v>
      </c>
      <c r="C925">
        <v>32</v>
      </c>
      <c r="D925">
        <v>0</v>
      </c>
      <c r="E925">
        <v>4</v>
      </c>
    </row>
    <row r="926" spans="1:5" x14ac:dyDescent="0.25">
      <c r="A926" t="str">
        <f t="shared" si="12"/>
        <v>Thursday</v>
      </c>
      <c r="B926" s="1">
        <f>DATE(2017,12,21)</f>
        <v>43090</v>
      </c>
      <c r="C926">
        <v>6</v>
      </c>
      <c r="D926">
        <v>0</v>
      </c>
      <c r="E926">
        <v>1</v>
      </c>
    </row>
    <row r="927" spans="1:5" x14ac:dyDescent="0.25">
      <c r="A927" t="str">
        <f t="shared" si="12"/>
        <v>Friday</v>
      </c>
      <c r="B927" s="1">
        <f>DATE(2017,12,22)</f>
        <v>43091</v>
      </c>
      <c r="C927">
        <v>35</v>
      </c>
      <c r="D927">
        <v>1</v>
      </c>
      <c r="E927">
        <v>0</v>
      </c>
    </row>
    <row r="928" spans="1:5" x14ac:dyDescent="0.25">
      <c r="A928" t="str">
        <f t="shared" si="12"/>
        <v>Saturday</v>
      </c>
      <c r="B928" s="1">
        <f>DATE(2017,12,23)</f>
        <v>43092</v>
      </c>
      <c r="C928">
        <v>36</v>
      </c>
      <c r="D928">
        <v>2</v>
      </c>
      <c r="E928">
        <v>0</v>
      </c>
    </row>
    <row r="929" spans="1:5" x14ac:dyDescent="0.25">
      <c r="A929" t="str">
        <f t="shared" si="12"/>
        <v>Sunday</v>
      </c>
      <c r="B929" s="1">
        <f>DATE(2017,12,24)</f>
        <v>43093</v>
      </c>
      <c r="C929">
        <v>2</v>
      </c>
      <c r="D929">
        <v>0</v>
      </c>
      <c r="E929">
        <v>0</v>
      </c>
    </row>
    <row r="930" spans="1:5" x14ac:dyDescent="0.25">
      <c r="A930" t="str">
        <f t="shared" si="12"/>
        <v>Monday</v>
      </c>
      <c r="B930" s="1">
        <f>DATE(2017,12,25)</f>
        <v>43094</v>
      </c>
      <c r="C930">
        <v>23</v>
      </c>
      <c r="D930">
        <v>0</v>
      </c>
      <c r="E930">
        <v>1</v>
      </c>
    </row>
    <row r="931" spans="1:5" x14ac:dyDescent="0.25">
      <c r="A931" t="str">
        <f t="shared" si="12"/>
        <v>Tuesday</v>
      </c>
      <c r="B931" s="1">
        <f>DATE(2017,12,26)</f>
        <v>43095</v>
      </c>
      <c r="C931">
        <v>21</v>
      </c>
      <c r="D931">
        <v>0</v>
      </c>
      <c r="E931">
        <v>4</v>
      </c>
    </row>
    <row r="932" spans="1:5" x14ac:dyDescent="0.25">
      <c r="A932" t="str">
        <f t="shared" si="12"/>
        <v>Wednesday</v>
      </c>
      <c r="B932" s="1">
        <f>DATE(2017,12,27)</f>
        <v>43096</v>
      </c>
      <c r="C932">
        <v>31</v>
      </c>
      <c r="D932">
        <v>3</v>
      </c>
      <c r="E932">
        <v>2</v>
      </c>
    </row>
    <row r="933" spans="1:5" x14ac:dyDescent="0.25">
      <c r="A933" t="str">
        <f t="shared" si="12"/>
        <v>Thursday</v>
      </c>
      <c r="B933" s="1">
        <f>DATE(2017,12,28)</f>
        <v>43097</v>
      </c>
      <c r="C933">
        <v>10</v>
      </c>
      <c r="D933">
        <v>0</v>
      </c>
      <c r="E933">
        <v>5</v>
      </c>
    </row>
    <row r="934" spans="1:5" x14ac:dyDescent="0.25">
      <c r="A934" t="str">
        <f t="shared" si="12"/>
        <v>Friday</v>
      </c>
      <c r="B934" s="1">
        <f>DATE(2017,12,29)</f>
        <v>43098</v>
      </c>
      <c r="C934">
        <v>1</v>
      </c>
      <c r="D934">
        <v>0</v>
      </c>
      <c r="E934">
        <v>0</v>
      </c>
    </row>
    <row r="935" spans="1:5" x14ac:dyDescent="0.25">
      <c r="A935" t="str">
        <f t="shared" si="12"/>
        <v>Saturday</v>
      </c>
      <c r="B935" s="1">
        <f>DATE(2017,12,30)</f>
        <v>43099</v>
      </c>
      <c r="C935">
        <v>40</v>
      </c>
      <c r="D935">
        <v>0</v>
      </c>
      <c r="E935">
        <v>4</v>
      </c>
    </row>
    <row r="936" spans="1:5" x14ac:dyDescent="0.25">
      <c r="A936" t="str">
        <f t="shared" si="12"/>
        <v>Sunday</v>
      </c>
      <c r="B936" s="1">
        <f>DATE(2017,12,31)</f>
        <v>43100</v>
      </c>
      <c r="C936">
        <v>21</v>
      </c>
      <c r="D936">
        <v>1</v>
      </c>
      <c r="E936">
        <v>0</v>
      </c>
    </row>
    <row r="937" spans="1:5" x14ac:dyDescent="0.25">
      <c r="A937" t="str">
        <f t="shared" si="12"/>
        <v>Monday</v>
      </c>
      <c r="B937" s="1">
        <f>DATE(2018,1,1)</f>
        <v>43101</v>
      </c>
      <c r="C937">
        <v>38</v>
      </c>
      <c r="D937">
        <v>0</v>
      </c>
      <c r="E937">
        <v>1</v>
      </c>
    </row>
    <row r="938" spans="1:5" x14ac:dyDescent="0.25">
      <c r="A938" t="str">
        <f t="shared" si="12"/>
        <v>Tuesday</v>
      </c>
      <c r="B938" s="1">
        <f>DATE(2018,1,2)</f>
        <v>43102</v>
      </c>
      <c r="C938">
        <v>3</v>
      </c>
      <c r="D938">
        <v>0</v>
      </c>
      <c r="E938">
        <v>0</v>
      </c>
    </row>
    <row r="939" spans="1:5" x14ac:dyDescent="0.25">
      <c r="A939" t="str">
        <f t="shared" si="12"/>
        <v>Wednesday</v>
      </c>
      <c r="B939" s="1">
        <v>43103</v>
      </c>
      <c r="C939">
        <v>0</v>
      </c>
      <c r="D939">
        <v>0</v>
      </c>
      <c r="E939">
        <v>0</v>
      </c>
    </row>
    <row r="940" spans="1:5" x14ac:dyDescent="0.25">
      <c r="A940" t="str">
        <f t="shared" si="12"/>
        <v>Thursday</v>
      </c>
      <c r="B940" s="1">
        <f>DATE(2018,1,4)</f>
        <v>43104</v>
      </c>
      <c r="C940">
        <v>25</v>
      </c>
      <c r="D940">
        <v>0</v>
      </c>
      <c r="E940">
        <v>0</v>
      </c>
    </row>
    <row r="941" spans="1:5" x14ac:dyDescent="0.25">
      <c r="A941" t="str">
        <f t="shared" si="12"/>
        <v>Friday</v>
      </c>
      <c r="B941" s="1">
        <v>43105</v>
      </c>
      <c r="C941">
        <v>0</v>
      </c>
      <c r="D941">
        <v>0</v>
      </c>
      <c r="E941">
        <v>0</v>
      </c>
    </row>
    <row r="942" spans="1:5" x14ac:dyDescent="0.25">
      <c r="A942" t="str">
        <f t="shared" si="12"/>
        <v>Saturday</v>
      </c>
      <c r="B942" s="1">
        <f>DATE(2018,1,6)</f>
        <v>43106</v>
      </c>
      <c r="C942">
        <v>57</v>
      </c>
      <c r="D942">
        <v>4</v>
      </c>
      <c r="E942">
        <v>10</v>
      </c>
    </row>
    <row r="943" spans="1:5" x14ac:dyDescent="0.25">
      <c r="A943" t="str">
        <f t="shared" si="12"/>
        <v>Sunday</v>
      </c>
      <c r="B943" s="1">
        <f>DATE(2018,1,7)</f>
        <v>43107</v>
      </c>
      <c r="C943">
        <v>10</v>
      </c>
      <c r="D943">
        <v>0</v>
      </c>
      <c r="E943">
        <v>0</v>
      </c>
    </row>
    <row r="944" spans="1:5" x14ac:dyDescent="0.25">
      <c r="A944" t="str">
        <f t="shared" si="12"/>
        <v>Monday</v>
      </c>
      <c r="B944" s="1">
        <f>DATE(2018,1,8)</f>
        <v>43108</v>
      </c>
      <c r="C944">
        <v>22</v>
      </c>
      <c r="D944">
        <v>1</v>
      </c>
      <c r="E944">
        <v>1</v>
      </c>
    </row>
    <row r="945" spans="1:5" x14ac:dyDescent="0.25">
      <c r="A945" t="str">
        <f t="shared" si="12"/>
        <v>Tuesday</v>
      </c>
      <c r="B945" s="1">
        <f>DATE(2018,1,9)</f>
        <v>43109</v>
      </c>
      <c r="C945">
        <v>11</v>
      </c>
      <c r="D945">
        <v>0</v>
      </c>
      <c r="E945">
        <v>1</v>
      </c>
    </row>
    <row r="946" spans="1:5" x14ac:dyDescent="0.25">
      <c r="A946" t="str">
        <f t="shared" si="12"/>
        <v>Wednesday</v>
      </c>
      <c r="B946" s="1">
        <f>DATE(2018,1,10)</f>
        <v>43110</v>
      </c>
      <c r="C946">
        <v>9</v>
      </c>
      <c r="D946">
        <v>1</v>
      </c>
      <c r="E946">
        <v>0</v>
      </c>
    </row>
    <row r="947" spans="1:5" x14ac:dyDescent="0.25">
      <c r="A947" t="str">
        <f t="shared" si="12"/>
        <v>Thursday</v>
      </c>
      <c r="B947" s="1">
        <f>DATE(2018,1,11)</f>
        <v>43111</v>
      </c>
      <c r="C947">
        <v>5</v>
      </c>
      <c r="D947">
        <v>0</v>
      </c>
      <c r="E947">
        <v>0</v>
      </c>
    </row>
    <row r="948" spans="1:5" x14ac:dyDescent="0.25">
      <c r="A948" t="str">
        <f t="shared" si="12"/>
        <v>Friday</v>
      </c>
      <c r="B948" s="1">
        <f>DATE(2018,1,12)</f>
        <v>43112</v>
      </c>
      <c r="C948">
        <v>2</v>
      </c>
      <c r="D948">
        <v>0</v>
      </c>
      <c r="E948">
        <v>1</v>
      </c>
    </row>
    <row r="949" spans="1:5" x14ac:dyDescent="0.25">
      <c r="A949" t="str">
        <f t="shared" si="12"/>
        <v>Saturday</v>
      </c>
      <c r="B949" s="1">
        <f>DATE(2018,1,13)</f>
        <v>43113</v>
      </c>
      <c r="C949">
        <v>29</v>
      </c>
      <c r="D949">
        <v>2</v>
      </c>
      <c r="E949">
        <v>2</v>
      </c>
    </row>
    <row r="950" spans="1:5" x14ac:dyDescent="0.25">
      <c r="A950" t="str">
        <f t="shared" si="12"/>
        <v>Sunday</v>
      </c>
      <c r="B950" s="1">
        <f>DATE(2018,1,14)</f>
        <v>43114</v>
      </c>
      <c r="C950">
        <v>16</v>
      </c>
      <c r="D950">
        <v>0</v>
      </c>
      <c r="E950">
        <v>5</v>
      </c>
    </row>
    <row r="951" spans="1:5" x14ac:dyDescent="0.25">
      <c r="A951" t="str">
        <f t="shared" si="12"/>
        <v>Monday</v>
      </c>
      <c r="B951" s="1">
        <f>DATE(2018,1,15)</f>
        <v>43115</v>
      </c>
      <c r="C951">
        <v>30</v>
      </c>
      <c r="D951">
        <v>1</v>
      </c>
      <c r="E951">
        <v>0</v>
      </c>
    </row>
    <row r="952" spans="1:5" x14ac:dyDescent="0.25">
      <c r="A952" t="str">
        <f t="shared" si="12"/>
        <v>Tuesday</v>
      </c>
      <c r="B952" s="1">
        <f>DATE(2018,1,16)</f>
        <v>43116</v>
      </c>
      <c r="C952">
        <v>9</v>
      </c>
      <c r="D952">
        <v>0</v>
      </c>
      <c r="E952">
        <v>2</v>
      </c>
    </row>
    <row r="953" spans="1:5" x14ac:dyDescent="0.25">
      <c r="A953" t="str">
        <f t="shared" si="12"/>
        <v>Wednesday</v>
      </c>
      <c r="B953" s="1">
        <f>DATE(2018,1,17)</f>
        <v>43117</v>
      </c>
      <c r="C953">
        <v>8</v>
      </c>
      <c r="D953">
        <v>0</v>
      </c>
      <c r="E953">
        <v>2</v>
      </c>
    </row>
    <row r="954" spans="1:5" x14ac:dyDescent="0.25">
      <c r="A954" t="str">
        <f t="shared" si="12"/>
        <v>Thursday</v>
      </c>
      <c r="B954" s="1">
        <f>DATE(2018,1,18)</f>
        <v>43118</v>
      </c>
      <c r="C954">
        <v>18</v>
      </c>
      <c r="D954">
        <v>0</v>
      </c>
      <c r="E954">
        <v>2</v>
      </c>
    </row>
    <row r="955" spans="1:5" x14ac:dyDescent="0.25">
      <c r="A955" t="str">
        <f t="shared" si="12"/>
        <v>Friday</v>
      </c>
      <c r="B955" s="1">
        <f>DATE(2018,1,19)</f>
        <v>43119</v>
      </c>
      <c r="C955">
        <v>14</v>
      </c>
      <c r="D955">
        <v>1</v>
      </c>
      <c r="E955">
        <v>0</v>
      </c>
    </row>
    <row r="956" spans="1:5" x14ac:dyDescent="0.25">
      <c r="A956" t="str">
        <f t="shared" si="12"/>
        <v>Saturday</v>
      </c>
      <c r="B956" s="1">
        <f>DATE(2018,1,20)</f>
        <v>43120</v>
      </c>
      <c r="C956">
        <v>25</v>
      </c>
      <c r="D956">
        <v>1</v>
      </c>
      <c r="E956">
        <v>2</v>
      </c>
    </row>
    <row r="957" spans="1:5" x14ac:dyDescent="0.25">
      <c r="A957" t="str">
        <f t="shared" si="12"/>
        <v>Sunday</v>
      </c>
      <c r="B957" s="1">
        <f>DATE(2018,1,21)</f>
        <v>43121</v>
      </c>
      <c r="C957">
        <v>9</v>
      </c>
      <c r="D957">
        <v>0</v>
      </c>
      <c r="E957">
        <v>4</v>
      </c>
    </row>
    <row r="958" spans="1:5" x14ac:dyDescent="0.25">
      <c r="A958" t="str">
        <f t="shared" si="12"/>
        <v>Monday</v>
      </c>
      <c r="B958" s="1">
        <f>DATE(2018,1,22)</f>
        <v>43122</v>
      </c>
      <c r="C958">
        <v>14</v>
      </c>
      <c r="D958">
        <v>0</v>
      </c>
      <c r="E958">
        <v>0</v>
      </c>
    </row>
    <row r="959" spans="1:5" x14ac:dyDescent="0.25">
      <c r="A959" t="str">
        <f t="shared" si="12"/>
        <v>Tuesday</v>
      </c>
      <c r="B959" s="1">
        <f>DATE(2018,1,23)</f>
        <v>43123</v>
      </c>
      <c r="C959">
        <v>17</v>
      </c>
      <c r="D959">
        <v>0</v>
      </c>
      <c r="E959">
        <v>1</v>
      </c>
    </row>
    <row r="960" spans="1:5" x14ac:dyDescent="0.25">
      <c r="A960" t="str">
        <f t="shared" si="12"/>
        <v>Wednesday</v>
      </c>
      <c r="B960" s="1">
        <f>DATE(2018,1,24)</f>
        <v>43124</v>
      </c>
      <c r="C960">
        <v>23</v>
      </c>
      <c r="D960">
        <v>0</v>
      </c>
      <c r="E960">
        <v>4</v>
      </c>
    </row>
    <row r="961" spans="1:5" x14ac:dyDescent="0.25">
      <c r="A961" t="str">
        <f t="shared" si="12"/>
        <v>Thursday</v>
      </c>
      <c r="B961" s="1">
        <f>DATE(2018,1,25)</f>
        <v>43125</v>
      </c>
      <c r="C961">
        <v>2</v>
      </c>
      <c r="D961">
        <v>0</v>
      </c>
      <c r="E961">
        <v>0</v>
      </c>
    </row>
    <row r="962" spans="1:5" x14ac:dyDescent="0.25">
      <c r="A962" t="str">
        <f t="shared" ref="A962:A1025" si="13">TEXT(B962,"dddd")</f>
        <v>Friday</v>
      </c>
      <c r="B962" s="1">
        <v>43126</v>
      </c>
      <c r="C962">
        <v>0</v>
      </c>
      <c r="D962">
        <v>0</v>
      </c>
      <c r="E962">
        <v>0</v>
      </c>
    </row>
    <row r="963" spans="1:5" x14ac:dyDescent="0.25">
      <c r="A963" t="str">
        <f t="shared" si="13"/>
        <v>Saturday</v>
      </c>
      <c r="B963" s="1">
        <f>DATE(2018,1,27)</f>
        <v>43127</v>
      </c>
      <c r="C963">
        <v>68</v>
      </c>
      <c r="D963">
        <v>6</v>
      </c>
      <c r="E963">
        <v>0</v>
      </c>
    </row>
    <row r="964" spans="1:5" x14ac:dyDescent="0.25">
      <c r="A964" t="str">
        <f t="shared" si="13"/>
        <v>Sunday</v>
      </c>
      <c r="B964" s="1">
        <f>DATE(2018,1,28)</f>
        <v>43128</v>
      </c>
      <c r="C964">
        <v>31</v>
      </c>
      <c r="D964">
        <v>1</v>
      </c>
      <c r="E964">
        <v>0</v>
      </c>
    </row>
    <row r="965" spans="1:5" x14ac:dyDescent="0.25">
      <c r="A965" t="str">
        <f t="shared" si="13"/>
        <v>Monday</v>
      </c>
      <c r="B965" s="1">
        <f>DATE(2018,1,29)</f>
        <v>43129</v>
      </c>
      <c r="C965">
        <v>24</v>
      </c>
      <c r="D965">
        <v>0</v>
      </c>
      <c r="E965">
        <v>12</v>
      </c>
    </row>
    <row r="966" spans="1:5" x14ac:dyDescent="0.25">
      <c r="A966" t="str">
        <f t="shared" si="13"/>
        <v>Tuesday</v>
      </c>
      <c r="B966" s="1">
        <f>DATE(2018,1,30)</f>
        <v>43130</v>
      </c>
      <c r="C966">
        <v>1</v>
      </c>
      <c r="D966">
        <v>0</v>
      </c>
      <c r="E966">
        <v>0</v>
      </c>
    </row>
    <row r="967" spans="1:5" x14ac:dyDescent="0.25">
      <c r="A967" t="str">
        <f t="shared" si="13"/>
        <v>Wednesday</v>
      </c>
      <c r="B967" s="1">
        <f>DATE(2018,1,31)</f>
        <v>43131</v>
      </c>
      <c r="C967">
        <v>16</v>
      </c>
      <c r="D967">
        <v>0</v>
      </c>
      <c r="E967">
        <v>2</v>
      </c>
    </row>
    <row r="968" spans="1:5" x14ac:dyDescent="0.25">
      <c r="A968" t="str">
        <f t="shared" si="13"/>
        <v>Thursday</v>
      </c>
      <c r="B968" s="1">
        <v>43132</v>
      </c>
      <c r="C968">
        <v>0</v>
      </c>
      <c r="D968">
        <v>0</v>
      </c>
      <c r="E968">
        <v>0</v>
      </c>
    </row>
    <row r="969" spans="1:5" x14ac:dyDescent="0.25">
      <c r="A969" t="str">
        <f t="shared" si="13"/>
        <v>Friday</v>
      </c>
      <c r="B969" s="1">
        <v>43133</v>
      </c>
      <c r="C969">
        <v>0</v>
      </c>
      <c r="D969">
        <v>0</v>
      </c>
      <c r="E969">
        <v>0</v>
      </c>
    </row>
    <row r="970" spans="1:5" x14ac:dyDescent="0.25">
      <c r="A970" t="str">
        <f t="shared" si="13"/>
        <v>Saturday</v>
      </c>
      <c r="B970" s="1">
        <f>DATE(2018,2,3)</f>
        <v>43134</v>
      </c>
      <c r="C970">
        <v>48</v>
      </c>
      <c r="D970">
        <v>5</v>
      </c>
      <c r="E970">
        <v>8</v>
      </c>
    </row>
    <row r="971" spans="1:5" x14ac:dyDescent="0.25">
      <c r="A971" t="str">
        <f t="shared" si="13"/>
        <v>Sunday</v>
      </c>
      <c r="B971" s="1">
        <f>DATE(2018,2,4)</f>
        <v>43135</v>
      </c>
      <c r="C971">
        <v>14</v>
      </c>
      <c r="D971">
        <v>0</v>
      </c>
      <c r="E971">
        <v>1</v>
      </c>
    </row>
    <row r="972" spans="1:5" x14ac:dyDescent="0.25">
      <c r="A972" t="str">
        <f t="shared" si="13"/>
        <v>Monday</v>
      </c>
      <c r="B972" s="1">
        <v>43136</v>
      </c>
      <c r="C972">
        <v>0</v>
      </c>
      <c r="D972">
        <v>0</v>
      </c>
      <c r="E972">
        <v>0</v>
      </c>
    </row>
    <row r="973" spans="1:5" x14ac:dyDescent="0.25">
      <c r="A973" t="str">
        <f t="shared" si="13"/>
        <v>Tuesday</v>
      </c>
      <c r="B973" s="1">
        <f>DATE(2018,2,6)</f>
        <v>43137</v>
      </c>
      <c r="C973">
        <v>10</v>
      </c>
      <c r="D973">
        <v>0</v>
      </c>
      <c r="E973">
        <v>0</v>
      </c>
    </row>
    <row r="974" spans="1:5" x14ac:dyDescent="0.25">
      <c r="A974" t="str">
        <f t="shared" si="13"/>
        <v>Wednesday</v>
      </c>
      <c r="B974" s="1">
        <f>DATE(2018,2,7)</f>
        <v>43138</v>
      </c>
      <c r="C974">
        <v>3</v>
      </c>
      <c r="D974">
        <v>0</v>
      </c>
      <c r="E974">
        <v>2</v>
      </c>
    </row>
    <row r="975" spans="1:5" x14ac:dyDescent="0.25">
      <c r="A975" t="str">
        <f t="shared" si="13"/>
        <v>Thursday</v>
      </c>
      <c r="B975" s="1">
        <f>DATE(2018,2,8)</f>
        <v>43139</v>
      </c>
      <c r="C975">
        <v>7</v>
      </c>
      <c r="D975">
        <v>0</v>
      </c>
      <c r="E975">
        <v>1</v>
      </c>
    </row>
    <row r="976" spans="1:5" x14ac:dyDescent="0.25">
      <c r="A976" t="str">
        <f t="shared" si="13"/>
        <v>Friday</v>
      </c>
      <c r="B976" s="1">
        <f>DATE(2018,2,9)</f>
        <v>43140</v>
      </c>
      <c r="C976">
        <v>5</v>
      </c>
      <c r="D976">
        <v>0</v>
      </c>
      <c r="E976">
        <v>1</v>
      </c>
    </row>
    <row r="977" spans="1:5" x14ac:dyDescent="0.25">
      <c r="A977" t="str">
        <f t="shared" si="13"/>
        <v>Saturday</v>
      </c>
      <c r="B977" s="1">
        <f>DATE(2018,2,10)</f>
        <v>43141</v>
      </c>
      <c r="C977">
        <v>2</v>
      </c>
      <c r="D977">
        <v>0</v>
      </c>
      <c r="E977">
        <v>0</v>
      </c>
    </row>
    <row r="978" spans="1:5" x14ac:dyDescent="0.25">
      <c r="A978" t="str">
        <f t="shared" si="13"/>
        <v>Sunday</v>
      </c>
      <c r="B978" s="1">
        <f>DATE(2018,2,11)</f>
        <v>43142</v>
      </c>
      <c r="C978">
        <v>16</v>
      </c>
      <c r="D978">
        <v>2</v>
      </c>
      <c r="E978">
        <v>0</v>
      </c>
    </row>
    <row r="979" spans="1:5" x14ac:dyDescent="0.25">
      <c r="A979" t="str">
        <f t="shared" si="13"/>
        <v>Monday</v>
      </c>
      <c r="B979" s="1">
        <v>43143</v>
      </c>
      <c r="C979">
        <v>0</v>
      </c>
      <c r="D979">
        <v>0</v>
      </c>
      <c r="E979">
        <v>0</v>
      </c>
    </row>
    <row r="980" spans="1:5" x14ac:dyDescent="0.25">
      <c r="A980" t="str">
        <f t="shared" si="13"/>
        <v>Tuesday</v>
      </c>
      <c r="B980" s="1">
        <f>DATE(2018,2,13)</f>
        <v>43144</v>
      </c>
      <c r="C980">
        <v>16</v>
      </c>
      <c r="D980">
        <v>1</v>
      </c>
      <c r="E980">
        <v>1</v>
      </c>
    </row>
    <row r="981" spans="1:5" x14ac:dyDescent="0.25">
      <c r="A981" t="str">
        <f t="shared" si="13"/>
        <v>Wednesday</v>
      </c>
      <c r="B981" s="1">
        <f>DATE(2018,2,14)</f>
        <v>43145</v>
      </c>
      <c r="C981">
        <v>16</v>
      </c>
      <c r="D981">
        <v>0</v>
      </c>
      <c r="E981">
        <v>0</v>
      </c>
    </row>
    <row r="982" spans="1:5" x14ac:dyDescent="0.25">
      <c r="A982" t="str">
        <f t="shared" si="13"/>
        <v>Thursday</v>
      </c>
      <c r="B982" s="1">
        <f>DATE(2018,2,15)</f>
        <v>43146</v>
      </c>
      <c r="C982">
        <v>16</v>
      </c>
      <c r="D982">
        <v>1</v>
      </c>
      <c r="E982">
        <v>1</v>
      </c>
    </row>
    <row r="983" spans="1:5" x14ac:dyDescent="0.25">
      <c r="A983" t="str">
        <f t="shared" si="13"/>
        <v>Friday</v>
      </c>
      <c r="B983" s="1">
        <f>DATE(2018,2,16)</f>
        <v>43147</v>
      </c>
      <c r="C983">
        <v>5</v>
      </c>
      <c r="D983">
        <v>0</v>
      </c>
      <c r="E983">
        <v>0</v>
      </c>
    </row>
    <row r="984" spans="1:5" x14ac:dyDescent="0.25">
      <c r="A984" t="str">
        <f t="shared" si="13"/>
        <v>Saturday</v>
      </c>
      <c r="B984" s="1">
        <f>DATE(2018,2,17)</f>
        <v>43148</v>
      </c>
      <c r="C984">
        <v>7</v>
      </c>
      <c r="D984">
        <v>0</v>
      </c>
      <c r="E984">
        <v>3</v>
      </c>
    </row>
    <row r="985" spans="1:5" x14ac:dyDescent="0.25">
      <c r="A985" t="str">
        <f t="shared" si="13"/>
        <v>Sunday</v>
      </c>
      <c r="B985" s="1">
        <f>DATE(2018,2,18)</f>
        <v>43149</v>
      </c>
      <c r="C985">
        <v>34</v>
      </c>
      <c r="D985">
        <v>1</v>
      </c>
      <c r="E985">
        <v>3</v>
      </c>
    </row>
    <row r="986" spans="1:5" x14ac:dyDescent="0.25">
      <c r="A986" t="str">
        <f t="shared" si="13"/>
        <v>Monday</v>
      </c>
      <c r="B986" s="1">
        <f>DATE(2018,2,19)</f>
        <v>43150</v>
      </c>
      <c r="C986">
        <v>9</v>
      </c>
      <c r="D986">
        <v>0</v>
      </c>
      <c r="E986">
        <v>0</v>
      </c>
    </row>
    <row r="987" spans="1:5" x14ac:dyDescent="0.25">
      <c r="A987" t="str">
        <f t="shared" si="13"/>
        <v>Tuesday</v>
      </c>
      <c r="B987" s="1">
        <v>43151</v>
      </c>
      <c r="C987">
        <v>0</v>
      </c>
      <c r="D987">
        <v>0</v>
      </c>
      <c r="E987">
        <v>0</v>
      </c>
    </row>
    <row r="988" spans="1:5" x14ac:dyDescent="0.25">
      <c r="A988" t="str">
        <f t="shared" si="13"/>
        <v>Wednesday</v>
      </c>
      <c r="B988" s="1">
        <f>DATE(2018,2,21)</f>
        <v>43152</v>
      </c>
      <c r="C988">
        <v>2</v>
      </c>
      <c r="D988">
        <v>0</v>
      </c>
      <c r="E988">
        <v>0</v>
      </c>
    </row>
    <row r="989" spans="1:5" x14ac:dyDescent="0.25">
      <c r="A989" t="str">
        <f t="shared" si="13"/>
        <v>Thursday</v>
      </c>
      <c r="B989" s="1">
        <f>DATE(2018,2,22)</f>
        <v>43153</v>
      </c>
      <c r="C989">
        <v>10</v>
      </c>
      <c r="D989">
        <v>0</v>
      </c>
      <c r="E989">
        <v>0</v>
      </c>
    </row>
    <row r="990" spans="1:5" x14ac:dyDescent="0.25">
      <c r="A990" t="str">
        <f t="shared" si="13"/>
        <v>Friday</v>
      </c>
      <c r="B990" s="1">
        <f>DATE(2018,2,23)</f>
        <v>43154</v>
      </c>
      <c r="C990">
        <v>6</v>
      </c>
      <c r="D990">
        <v>0</v>
      </c>
      <c r="E990">
        <v>3</v>
      </c>
    </row>
    <row r="991" spans="1:5" x14ac:dyDescent="0.25">
      <c r="A991" t="str">
        <f t="shared" si="13"/>
        <v>Saturday</v>
      </c>
      <c r="B991" s="1">
        <f>DATE(2018,2,24)</f>
        <v>43155</v>
      </c>
      <c r="C991">
        <v>25</v>
      </c>
      <c r="D991">
        <v>2</v>
      </c>
      <c r="E991">
        <v>0</v>
      </c>
    </row>
    <row r="992" spans="1:5" x14ac:dyDescent="0.25">
      <c r="A992" t="str">
        <f t="shared" si="13"/>
        <v>Sunday</v>
      </c>
      <c r="B992" s="1">
        <f>DATE(2018,2,25)</f>
        <v>43156</v>
      </c>
      <c r="C992">
        <v>6</v>
      </c>
      <c r="D992">
        <v>0</v>
      </c>
      <c r="E992">
        <v>0</v>
      </c>
    </row>
    <row r="993" spans="1:5" x14ac:dyDescent="0.25">
      <c r="A993" t="str">
        <f t="shared" si="13"/>
        <v>Monday</v>
      </c>
      <c r="B993" s="1">
        <f>DATE(2018,2,26)</f>
        <v>43157</v>
      </c>
      <c r="C993">
        <v>14</v>
      </c>
      <c r="D993">
        <v>0</v>
      </c>
      <c r="E993">
        <v>1</v>
      </c>
    </row>
    <row r="994" spans="1:5" x14ac:dyDescent="0.25">
      <c r="A994" t="str">
        <f t="shared" si="13"/>
        <v>Tuesday</v>
      </c>
      <c r="B994" s="1">
        <f>DATE(2018,2,27)</f>
        <v>43158</v>
      </c>
      <c r="C994">
        <v>8</v>
      </c>
      <c r="D994">
        <v>0</v>
      </c>
      <c r="E994">
        <v>2</v>
      </c>
    </row>
    <row r="995" spans="1:5" x14ac:dyDescent="0.25">
      <c r="A995" t="str">
        <f t="shared" si="13"/>
        <v>Wednesday</v>
      </c>
      <c r="B995" s="1">
        <f>DATE(2018,2,28)</f>
        <v>43159</v>
      </c>
      <c r="C995">
        <v>23</v>
      </c>
      <c r="D995">
        <v>2</v>
      </c>
      <c r="E995">
        <v>3</v>
      </c>
    </row>
    <row r="996" spans="1:5" x14ac:dyDescent="0.25">
      <c r="A996" t="str">
        <f t="shared" si="13"/>
        <v>Thursday</v>
      </c>
      <c r="B996" s="1">
        <v>43160</v>
      </c>
      <c r="C996">
        <v>0</v>
      </c>
      <c r="D996">
        <v>0</v>
      </c>
      <c r="E996">
        <v>0</v>
      </c>
    </row>
    <row r="997" spans="1:5" x14ac:dyDescent="0.25">
      <c r="A997" t="str">
        <f t="shared" si="13"/>
        <v>Friday</v>
      </c>
      <c r="B997" s="1">
        <f>DATE(2018,3,2)</f>
        <v>43161</v>
      </c>
      <c r="C997">
        <v>17</v>
      </c>
      <c r="D997">
        <v>1</v>
      </c>
      <c r="E997">
        <v>2</v>
      </c>
    </row>
    <row r="998" spans="1:5" x14ac:dyDescent="0.25">
      <c r="A998" t="str">
        <f t="shared" si="13"/>
        <v>Saturday</v>
      </c>
      <c r="B998" s="1">
        <f>DATE(2018,3,3)</f>
        <v>43162</v>
      </c>
      <c r="C998">
        <v>63</v>
      </c>
      <c r="D998">
        <v>1</v>
      </c>
      <c r="E998">
        <v>5</v>
      </c>
    </row>
    <row r="999" spans="1:5" x14ac:dyDescent="0.25">
      <c r="A999" t="str">
        <f t="shared" si="13"/>
        <v>Sunday</v>
      </c>
      <c r="B999" s="1">
        <f>DATE(2018,3,4)</f>
        <v>43163</v>
      </c>
      <c r="C999">
        <v>43</v>
      </c>
      <c r="D999">
        <v>2</v>
      </c>
      <c r="E999">
        <v>19</v>
      </c>
    </row>
    <row r="1000" spans="1:5" x14ac:dyDescent="0.25">
      <c r="A1000" t="str">
        <f t="shared" si="13"/>
        <v>Monday</v>
      </c>
      <c r="B1000" s="1">
        <f>DATE(2018,3,5)</f>
        <v>43164</v>
      </c>
      <c r="C1000">
        <v>2</v>
      </c>
      <c r="D1000">
        <v>0</v>
      </c>
      <c r="E1000">
        <v>0</v>
      </c>
    </row>
    <row r="1001" spans="1:5" x14ac:dyDescent="0.25">
      <c r="A1001" t="str">
        <f t="shared" si="13"/>
        <v>Tuesday</v>
      </c>
      <c r="B1001" s="1">
        <f>DATE(2018,3,6)</f>
        <v>43165</v>
      </c>
      <c r="C1001">
        <v>25</v>
      </c>
      <c r="D1001">
        <v>0</v>
      </c>
      <c r="E1001">
        <v>11</v>
      </c>
    </row>
    <row r="1002" spans="1:5" x14ac:dyDescent="0.25">
      <c r="A1002" t="str">
        <f t="shared" si="13"/>
        <v>Wednesday</v>
      </c>
      <c r="B1002" s="1">
        <f>DATE(2018,3,7)</f>
        <v>43166</v>
      </c>
      <c r="C1002">
        <v>10</v>
      </c>
      <c r="D1002">
        <v>0</v>
      </c>
      <c r="E1002">
        <v>0</v>
      </c>
    </row>
    <row r="1003" spans="1:5" x14ac:dyDescent="0.25">
      <c r="A1003" t="str">
        <f t="shared" si="13"/>
        <v>Thursday</v>
      </c>
      <c r="B1003" s="1">
        <f>DATE(2018,3,8)</f>
        <v>43167</v>
      </c>
      <c r="C1003">
        <v>7</v>
      </c>
      <c r="D1003">
        <v>0</v>
      </c>
      <c r="E1003">
        <v>2</v>
      </c>
    </row>
    <row r="1004" spans="1:5" x14ac:dyDescent="0.25">
      <c r="A1004" t="str">
        <f t="shared" si="13"/>
        <v>Friday</v>
      </c>
      <c r="B1004" s="1">
        <f>DATE(2018,3,9)</f>
        <v>43168</v>
      </c>
      <c r="C1004">
        <v>8</v>
      </c>
      <c r="D1004">
        <v>2</v>
      </c>
      <c r="E1004">
        <v>0</v>
      </c>
    </row>
    <row r="1005" spans="1:5" x14ac:dyDescent="0.25">
      <c r="A1005" t="str">
        <f t="shared" si="13"/>
        <v>Saturday</v>
      </c>
      <c r="B1005" s="1">
        <f>DATE(2018,3,10)</f>
        <v>43169</v>
      </c>
      <c r="C1005">
        <v>16</v>
      </c>
      <c r="D1005">
        <v>1</v>
      </c>
      <c r="E1005">
        <v>1</v>
      </c>
    </row>
    <row r="1006" spans="1:5" x14ac:dyDescent="0.25">
      <c r="A1006" t="str">
        <f t="shared" si="13"/>
        <v>Sunday</v>
      </c>
      <c r="B1006" s="1">
        <f>DATE(2018,3,11)</f>
        <v>43170</v>
      </c>
      <c r="C1006">
        <v>36</v>
      </c>
      <c r="D1006">
        <v>4</v>
      </c>
      <c r="E1006">
        <v>0</v>
      </c>
    </row>
    <row r="1007" spans="1:5" x14ac:dyDescent="0.25">
      <c r="A1007" t="str">
        <f t="shared" si="13"/>
        <v>Monday</v>
      </c>
      <c r="B1007" s="1">
        <f>DATE(2018,3,12)</f>
        <v>43171</v>
      </c>
      <c r="C1007">
        <v>12</v>
      </c>
      <c r="D1007">
        <v>0</v>
      </c>
      <c r="E1007">
        <v>0</v>
      </c>
    </row>
    <row r="1008" spans="1:5" x14ac:dyDescent="0.25">
      <c r="A1008" t="str">
        <f t="shared" si="13"/>
        <v>Tuesday</v>
      </c>
      <c r="B1008" s="1">
        <f>DATE(2018,3,13)</f>
        <v>43172</v>
      </c>
      <c r="C1008">
        <v>42</v>
      </c>
      <c r="D1008">
        <v>2</v>
      </c>
      <c r="E1008">
        <v>11</v>
      </c>
    </row>
    <row r="1009" spans="1:5" x14ac:dyDescent="0.25">
      <c r="A1009" t="str">
        <f t="shared" si="13"/>
        <v>Wednesday</v>
      </c>
      <c r="B1009" s="1">
        <f>DATE(2018,3,14)</f>
        <v>43173</v>
      </c>
      <c r="C1009">
        <v>10</v>
      </c>
      <c r="D1009">
        <v>2</v>
      </c>
      <c r="E1009">
        <v>0</v>
      </c>
    </row>
    <row r="1010" spans="1:5" x14ac:dyDescent="0.25">
      <c r="A1010" t="str">
        <f t="shared" si="13"/>
        <v>Thursday</v>
      </c>
      <c r="B1010" s="1">
        <f>DATE(2018,3,15)</f>
        <v>43174</v>
      </c>
      <c r="C1010">
        <v>31</v>
      </c>
      <c r="D1010">
        <v>1</v>
      </c>
      <c r="E1010">
        <v>10</v>
      </c>
    </row>
    <row r="1011" spans="1:5" x14ac:dyDescent="0.25">
      <c r="A1011" t="str">
        <f t="shared" si="13"/>
        <v>Friday</v>
      </c>
      <c r="B1011" s="1">
        <f>DATE(2018,3,16)</f>
        <v>43175</v>
      </c>
      <c r="C1011">
        <v>28</v>
      </c>
      <c r="D1011">
        <v>1</v>
      </c>
      <c r="E1011">
        <v>6</v>
      </c>
    </row>
    <row r="1012" spans="1:5" x14ac:dyDescent="0.25">
      <c r="A1012" t="str">
        <f t="shared" si="13"/>
        <v>Saturday</v>
      </c>
      <c r="B1012" s="1">
        <f>DATE(2018,3,17)</f>
        <v>43176</v>
      </c>
      <c r="C1012">
        <v>49</v>
      </c>
      <c r="D1012">
        <v>2</v>
      </c>
      <c r="E1012">
        <v>7</v>
      </c>
    </row>
    <row r="1013" spans="1:5" x14ac:dyDescent="0.25">
      <c r="A1013" t="str">
        <f t="shared" si="13"/>
        <v>Sunday</v>
      </c>
      <c r="B1013" s="1">
        <f>DATE(2018,3,18)</f>
        <v>43177</v>
      </c>
      <c r="C1013">
        <v>16</v>
      </c>
      <c r="D1013">
        <v>0</v>
      </c>
      <c r="E1013">
        <v>2</v>
      </c>
    </row>
    <row r="1014" spans="1:5" x14ac:dyDescent="0.25">
      <c r="A1014" t="str">
        <f t="shared" si="13"/>
        <v>Monday</v>
      </c>
      <c r="B1014" s="1">
        <f>DATE(2018,3,19)</f>
        <v>43178</v>
      </c>
      <c r="C1014">
        <v>15</v>
      </c>
      <c r="D1014">
        <v>0</v>
      </c>
      <c r="E1014">
        <v>0</v>
      </c>
    </row>
    <row r="1015" spans="1:5" x14ac:dyDescent="0.25">
      <c r="A1015" t="str">
        <f t="shared" si="13"/>
        <v>Tuesday</v>
      </c>
      <c r="B1015" s="1">
        <f>DATE(2018,3,20)</f>
        <v>43179</v>
      </c>
      <c r="C1015">
        <v>18</v>
      </c>
      <c r="D1015">
        <v>0</v>
      </c>
      <c r="E1015">
        <v>1</v>
      </c>
    </row>
    <row r="1016" spans="1:5" x14ac:dyDescent="0.25">
      <c r="A1016" t="str">
        <f t="shared" si="13"/>
        <v>Wednesday</v>
      </c>
      <c r="B1016" s="1">
        <f>DATE(2018,3,21)</f>
        <v>43180</v>
      </c>
      <c r="C1016">
        <v>29</v>
      </c>
      <c r="D1016">
        <v>1</v>
      </c>
      <c r="E1016">
        <v>2</v>
      </c>
    </row>
    <row r="1017" spans="1:5" x14ac:dyDescent="0.25">
      <c r="A1017" t="str">
        <f t="shared" si="13"/>
        <v>Thursday</v>
      </c>
      <c r="B1017" s="1">
        <f>DATE(2018,3,22)</f>
        <v>43181</v>
      </c>
      <c r="C1017">
        <v>3</v>
      </c>
      <c r="D1017">
        <v>0</v>
      </c>
      <c r="E1017">
        <v>0</v>
      </c>
    </row>
    <row r="1018" spans="1:5" x14ac:dyDescent="0.25">
      <c r="A1018" t="str">
        <f t="shared" si="13"/>
        <v>Friday</v>
      </c>
      <c r="B1018" s="1">
        <f>DATE(2018,3,23)</f>
        <v>43182</v>
      </c>
      <c r="C1018">
        <v>18</v>
      </c>
      <c r="D1018">
        <v>0</v>
      </c>
      <c r="E1018">
        <v>2</v>
      </c>
    </row>
    <row r="1019" spans="1:5" x14ac:dyDescent="0.25">
      <c r="A1019" t="str">
        <f t="shared" si="13"/>
        <v>Saturday</v>
      </c>
      <c r="B1019" s="1">
        <f>DATE(2018,3,24)</f>
        <v>43183</v>
      </c>
      <c r="C1019">
        <v>7</v>
      </c>
      <c r="D1019">
        <v>0</v>
      </c>
      <c r="E1019">
        <v>1</v>
      </c>
    </row>
    <row r="1020" spans="1:5" x14ac:dyDescent="0.25">
      <c r="A1020" t="str">
        <f t="shared" si="13"/>
        <v>Sunday</v>
      </c>
      <c r="B1020" s="1">
        <f>DATE(2018,3,25)</f>
        <v>43184</v>
      </c>
      <c r="C1020">
        <v>14</v>
      </c>
      <c r="D1020">
        <v>0</v>
      </c>
      <c r="E1020">
        <v>1</v>
      </c>
    </row>
    <row r="1021" spans="1:5" x14ac:dyDescent="0.25">
      <c r="A1021" t="str">
        <f t="shared" si="13"/>
        <v>Monday</v>
      </c>
      <c r="B1021" s="1">
        <f>DATE(2018,3,26)</f>
        <v>43185</v>
      </c>
      <c r="C1021">
        <v>9</v>
      </c>
      <c r="D1021">
        <v>0</v>
      </c>
      <c r="E1021">
        <v>0</v>
      </c>
    </row>
    <row r="1022" spans="1:5" x14ac:dyDescent="0.25">
      <c r="A1022" t="str">
        <f t="shared" si="13"/>
        <v>Tuesday</v>
      </c>
      <c r="B1022" s="1">
        <v>43186</v>
      </c>
      <c r="C1022">
        <v>0</v>
      </c>
      <c r="D1022">
        <v>0</v>
      </c>
      <c r="E1022">
        <v>0</v>
      </c>
    </row>
    <row r="1023" spans="1:5" x14ac:dyDescent="0.25">
      <c r="A1023" t="str">
        <f t="shared" si="13"/>
        <v>Wednesday</v>
      </c>
      <c r="B1023" s="1">
        <v>43187</v>
      </c>
      <c r="C1023">
        <v>0</v>
      </c>
      <c r="D1023">
        <v>0</v>
      </c>
      <c r="E1023">
        <v>0</v>
      </c>
    </row>
    <row r="1024" spans="1:5" x14ac:dyDescent="0.25">
      <c r="A1024" t="str">
        <f t="shared" si="13"/>
        <v>Thursday</v>
      </c>
      <c r="B1024" s="1">
        <f>DATE(2018,3,29)</f>
        <v>43188</v>
      </c>
      <c r="C1024">
        <v>8</v>
      </c>
      <c r="D1024">
        <v>0</v>
      </c>
      <c r="E1024">
        <v>0</v>
      </c>
    </row>
    <row r="1025" spans="1:5" x14ac:dyDescent="0.25">
      <c r="A1025" t="str">
        <f t="shared" si="13"/>
        <v>Friday</v>
      </c>
      <c r="B1025" s="1">
        <f>DATE(2018,3,30)</f>
        <v>43189</v>
      </c>
      <c r="C1025">
        <v>9</v>
      </c>
      <c r="D1025">
        <v>0</v>
      </c>
      <c r="E1025">
        <v>0</v>
      </c>
    </row>
    <row r="1026" spans="1:5" x14ac:dyDescent="0.25">
      <c r="A1026" t="str">
        <f t="shared" ref="A1026:A1089" si="14">TEXT(B1026,"dddd")</f>
        <v>Saturday</v>
      </c>
      <c r="B1026" s="1">
        <f>DATE(2018,3,31)</f>
        <v>43190</v>
      </c>
      <c r="C1026">
        <v>7</v>
      </c>
      <c r="D1026">
        <v>0</v>
      </c>
      <c r="E1026">
        <v>0</v>
      </c>
    </row>
    <row r="1027" spans="1:5" x14ac:dyDescent="0.25">
      <c r="A1027" t="str">
        <f t="shared" si="14"/>
        <v>Sunday</v>
      </c>
      <c r="B1027" s="1">
        <f>DATE(2018,4,1)</f>
        <v>43191</v>
      </c>
      <c r="C1027">
        <v>27</v>
      </c>
      <c r="D1027">
        <v>3</v>
      </c>
      <c r="E1027">
        <v>1</v>
      </c>
    </row>
    <row r="1028" spans="1:5" x14ac:dyDescent="0.25">
      <c r="A1028" t="str">
        <f t="shared" si="14"/>
        <v>Monday</v>
      </c>
      <c r="B1028" s="1">
        <f>DATE(2018,4,2)</f>
        <v>43192</v>
      </c>
      <c r="C1028">
        <v>8</v>
      </c>
      <c r="D1028">
        <v>0</v>
      </c>
      <c r="E1028">
        <v>0</v>
      </c>
    </row>
    <row r="1029" spans="1:5" x14ac:dyDescent="0.25">
      <c r="A1029" t="str">
        <f t="shared" si="14"/>
        <v>Tuesday</v>
      </c>
      <c r="B1029" s="1">
        <f>DATE(2018,4,3)</f>
        <v>43193</v>
      </c>
      <c r="C1029">
        <v>21</v>
      </c>
      <c r="D1029">
        <v>1</v>
      </c>
      <c r="E1029">
        <v>0</v>
      </c>
    </row>
    <row r="1030" spans="1:5" x14ac:dyDescent="0.25">
      <c r="A1030" t="str">
        <f t="shared" si="14"/>
        <v>Wednesday</v>
      </c>
      <c r="B1030" s="1">
        <v>43194</v>
      </c>
      <c r="C1030">
        <v>0</v>
      </c>
      <c r="D1030">
        <v>0</v>
      </c>
      <c r="E1030">
        <v>0</v>
      </c>
    </row>
    <row r="1031" spans="1:5" x14ac:dyDescent="0.25">
      <c r="A1031" t="str">
        <f t="shared" si="14"/>
        <v>Thursday</v>
      </c>
      <c r="B1031" s="1">
        <v>43195</v>
      </c>
      <c r="C1031">
        <v>0</v>
      </c>
      <c r="D1031">
        <v>0</v>
      </c>
      <c r="E1031">
        <v>0</v>
      </c>
    </row>
    <row r="1032" spans="1:5" x14ac:dyDescent="0.25">
      <c r="A1032" t="str">
        <f t="shared" si="14"/>
        <v>Friday</v>
      </c>
      <c r="B1032" s="1">
        <v>43196</v>
      </c>
      <c r="C1032">
        <v>0</v>
      </c>
      <c r="D1032">
        <v>0</v>
      </c>
      <c r="E1032">
        <v>0</v>
      </c>
    </row>
    <row r="1033" spans="1:5" x14ac:dyDescent="0.25">
      <c r="A1033" t="str">
        <f t="shared" si="14"/>
        <v>Saturday</v>
      </c>
      <c r="B1033" s="1">
        <f>DATE(2018,4,7)</f>
        <v>43197</v>
      </c>
      <c r="C1033">
        <v>13</v>
      </c>
      <c r="D1033">
        <v>1</v>
      </c>
      <c r="E1033">
        <v>1</v>
      </c>
    </row>
    <row r="1034" spans="1:5" x14ac:dyDescent="0.25">
      <c r="A1034" t="str">
        <f t="shared" si="14"/>
        <v>Sunday</v>
      </c>
      <c r="B1034" s="1">
        <f>DATE(2018,4,8)</f>
        <v>43198</v>
      </c>
      <c r="C1034">
        <v>5</v>
      </c>
      <c r="D1034">
        <v>0</v>
      </c>
      <c r="E1034">
        <v>2</v>
      </c>
    </row>
    <row r="1035" spans="1:5" x14ac:dyDescent="0.25">
      <c r="A1035" t="str">
        <f t="shared" si="14"/>
        <v>Monday</v>
      </c>
      <c r="B1035" s="1">
        <f>DATE(2018,4,9)</f>
        <v>43199</v>
      </c>
      <c r="C1035">
        <v>4</v>
      </c>
      <c r="D1035">
        <v>1</v>
      </c>
      <c r="E1035">
        <v>0</v>
      </c>
    </row>
    <row r="1036" spans="1:5" x14ac:dyDescent="0.25">
      <c r="A1036" t="str">
        <f t="shared" si="14"/>
        <v>Tuesday</v>
      </c>
      <c r="B1036" s="1">
        <f>DATE(2018,4,10)</f>
        <v>43200</v>
      </c>
      <c r="C1036">
        <v>5</v>
      </c>
      <c r="D1036">
        <v>0</v>
      </c>
      <c r="E1036">
        <v>0</v>
      </c>
    </row>
    <row r="1037" spans="1:5" x14ac:dyDescent="0.25">
      <c r="A1037" t="str">
        <f t="shared" si="14"/>
        <v>Wednesday</v>
      </c>
      <c r="B1037" s="1">
        <f>DATE(2018,4,11)</f>
        <v>43201</v>
      </c>
      <c r="C1037">
        <v>9</v>
      </c>
      <c r="D1037">
        <v>0</v>
      </c>
      <c r="E1037">
        <v>3</v>
      </c>
    </row>
    <row r="1038" spans="1:5" x14ac:dyDescent="0.25">
      <c r="A1038" t="str">
        <f t="shared" si="14"/>
        <v>Thursday</v>
      </c>
      <c r="B1038" s="1">
        <v>43202</v>
      </c>
      <c r="C1038">
        <v>0</v>
      </c>
      <c r="D1038">
        <v>0</v>
      </c>
      <c r="E1038">
        <v>0</v>
      </c>
    </row>
    <row r="1039" spans="1:5" x14ac:dyDescent="0.25">
      <c r="A1039" t="str">
        <f t="shared" si="14"/>
        <v>Friday</v>
      </c>
      <c r="B1039" s="1">
        <v>43203</v>
      </c>
      <c r="C1039">
        <v>0</v>
      </c>
      <c r="D1039">
        <v>0</v>
      </c>
      <c r="E1039">
        <v>0</v>
      </c>
    </row>
    <row r="1040" spans="1:5" x14ac:dyDescent="0.25">
      <c r="A1040" t="str">
        <f t="shared" si="14"/>
        <v>Saturday</v>
      </c>
      <c r="B1040" s="1">
        <f>DATE(2018,4,14)</f>
        <v>43204</v>
      </c>
      <c r="C1040">
        <v>25</v>
      </c>
      <c r="D1040">
        <v>3</v>
      </c>
      <c r="E1040">
        <v>3</v>
      </c>
    </row>
    <row r="1041" spans="1:5" x14ac:dyDescent="0.25">
      <c r="A1041" t="str">
        <f t="shared" si="14"/>
        <v>Sunday</v>
      </c>
      <c r="B1041" s="1">
        <f>DATE(2018,4,15)</f>
        <v>43205</v>
      </c>
      <c r="C1041">
        <v>24</v>
      </c>
      <c r="D1041">
        <v>2</v>
      </c>
      <c r="E1041">
        <v>10</v>
      </c>
    </row>
    <row r="1042" spans="1:5" x14ac:dyDescent="0.25">
      <c r="A1042" t="str">
        <f t="shared" si="14"/>
        <v>Monday</v>
      </c>
      <c r="B1042" s="1">
        <f>DATE(2018,4,16)</f>
        <v>43206</v>
      </c>
      <c r="C1042">
        <v>16</v>
      </c>
      <c r="D1042">
        <v>2</v>
      </c>
      <c r="E1042">
        <v>1</v>
      </c>
    </row>
    <row r="1043" spans="1:5" x14ac:dyDescent="0.25">
      <c r="A1043" t="str">
        <f t="shared" si="14"/>
        <v>Tuesday</v>
      </c>
      <c r="B1043" s="1">
        <f>DATE(2018,4,17)</f>
        <v>43207</v>
      </c>
      <c r="C1043">
        <v>33</v>
      </c>
      <c r="D1043">
        <v>1</v>
      </c>
      <c r="E1043">
        <v>1</v>
      </c>
    </row>
    <row r="1044" spans="1:5" x14ac:dyDescent="0.25">
      <c r="A1044" t="str">
        <f t="shared" si="14"/>
        <v>Wednesday</v>
      </c>
      <c r="B1044" s="1">
        <f>DATE(2018,4,18)</f>
        <v>43208</v>
      </c>
      <c r="C1044">
        <v>38</v>
      </c>
      <c r="D1044">
        <v>3</v>
      </c>
      <c r="E1044">
        <v>0</v>
      </c>
    </row>
    <row r="1045" spans="1:5" x14ac:dyDescent="0.25">
      <c r="A1045" t="str">
        <f t="shared" si="14"/>
        <v>Thursday</v>
      </c>
      <c r="B1045" s="1">
        <f>DATE(2018,4,19)</f>
        <v>43209</v>
      </c>
      <c r="C1045">
        <v>61</v>
      </c>
      <c r="D1045">
        <v>3</v>
      </c>
      <c r="E1045">
        <v>1</v>
      </c>
    </row>
    <row r="1046" spans="1:5" x14ac:dyDescent="0.25">
      <c r="A1046" t="str">
        <f t="shared" si="14"/>
        <v>Friday</v>
      </c>
      <c r="B1046" s="1">
        <f>DATE(2018,4,20)</f>
        <v>43210</v>
      </c>
      <c r="C1046">
        <v>29</v>
      </c>
      <c r="D1046">
        <v>1</v>
      </c>
      <c r="E1046">
        <v>1</v>
      </c>
    </row>
    <row r="1047" spans="1:5" x14ac:dyDescent="0.25">
      <c r="A1047" t="str">
        <f t="shared" si="14"/>
        <v>Saturday</v>
      </c>
      <c r="B1047" s="1">
        <f>DATE(2018,4,21)</f>
        <v>43211</v>
      </c>
      <c r="C1047">
        <v>8</v>
      </c>
      <c r="D1047">
        <v>1</v>
      </c>
      <c r="E1047">
        <v>1</v>
      </c>
    </row>
    <row r="1048" spans="1:5" x14ac:dyDescent="0.25">
      <c r="A1048" t="str">
        <f t="shared" si="14"/>
        <v>Sunday</v>
      </c>
      <c r="B1048" s="1">
        <f>DATE(2018,4,22)</f>
        <v>43212</v>
      </c>
      <c r="C1048">
        <v>12</v>
      </c>
      <c r="D1048">
        <v>0</v>
      </c>
      <c r="E1048">
        <v>1</v>
      </c>
    </row>
    <row r="1049" spans="1:5" x14ac:dyDescent="0.25">
      <c r="A1049" t="str">
        <f t="shared" si="14"/>
        <v>Monday</v>
      </c>
      <c r="B1049" s="1">
        <f>DATE(2018,4,23)</f>
        <v>43213</v>
      </c>
      <c r="C1049">
        <v>7</v>
      </c>
      <c r="D1049">
        <v>0</v>
      </c>
      <c r="E1049">
        <v>3</v>
      </c>
    </row>
    <row r="1050" spans="1:5" x14ac:dyDescent="0.25">
      <c r="A1050" t="str">
        <f t="shared" si="14"/>
        <v>Tuesday</v>
      </c>
      <c r="B1050" s="1">
        <f>DATE(2018,4,24)</f>
        <v>43214</v>
      </c>
      <c r="C1050">
        <v>34</v>
      </c>
      <c r="D1050">
        <v>2</v>
      </c>
      <c r="E1050">
        <v>0</v>
      </c>
    </row>
    <row r="1051" spans="1:5" x14ac:dyDescent="0.25">
      <c r="A1051" t="str">
        <f t="shared" si="14"/>
        <v>Wednesday</v>
      </c>
      <c r="B1051" s="1">
        <f>DATE(2018,4,25)</f>
        <v>43215</v>
      </c>
      <c r="C1051">
        <v>64</v>
      </c>
      <c r="D1051">
        <v>0</v>
      </c>
      <c r="E1051">
        <v>0</v>
      </c>
    </row>
    <row r="1052" spans="1:5" x14ac:dyDescent="0.25">
      <c r="A1052" t="str">
        <f t="shared" si="14"/>
        <v>Thursday</v>
      </c>
      <c r="B1052" s="1">
        <f>DATE(2018,4,26)</f>
        <v>43216</v>
      </c>
      <c r="C1052">
        <v>15</v>
      </c>
      <c r="D1052">
        <v>1</v>
      </c>
      <c r="E1052">
        <v>1</v>
      </c>
    </row>
    <row r="1053" spans="1:5" x14ac:dyDescent="0.25">
      <c r="A1053" t="str">
        <f t="shared" si="14"/>
        <v>Friday</v>
      </c>
      <c r="B1053" s="1">
        <f>DATE(2018,4,27)</f>
        <v>43217</v>
      </c>
      <c r="C1053">
        <v>15</v>
      </c>
      <c r="D1053">
        <v>0</v>
      </c>
      <c r="E1053">
        <v>0</v>
      </c>
    </row>
    <row r="1054" spans="1:5" x14ac:dyDescent="0.25">
      <c r="A1054" t="str">
        <f t="shared" si="14"/>
        <v>Saturday</v>
      </c>
      <c r="B1054" s="1">
        <f>DATE(2018,4,28)</f>
        <v>43218</v>
      </c>
      <c r="C1054">
        <v>16</v>
      </c>
      <c r="D1054">
        <v>0</v>
      </c>
      <c r="E1054">
        <v>3</v>
      </c>
    </row>
    <row r="1055" spans="1:5" x14ac:dyDescent="0.25">
      <c r="A1055" t="str">
        <f t="shared" si="14"/>
        <v>Sunday</v>
      </c>
      <c r="B1055" s="1">
        <f>DATE(2018,4,29)</f>
        <v>43219</v>
      </c>
      <c r="C1055">
        <v>29</v>
      </c>
      <c r="D1055">
        <v>0</v>
      </c>
      <c r="E1055">
        <v>2</v>
      </c>
    </row>
    <row r="1056" spans="1:5" x14ac:dyDescent="0.25">
      <c r="A1056" t="str">
        <f t="shared" si="14"/>
        <v>Monday</v>
      </c>
      <c r="B1056" s="1">
        <f>DATE(2018,4,30)</f>
        <v>43220</v>
      </c>
      <c r="C1056">
        <v>12</v>
      </c>
      <c r="D1056">
        <v>1</v>
      </c>
      <c r="E1056">
        <v>0</v>
      </c>
    </row>
    <row r="1057" spans="1:5" x14ac:dyDescent="0.25">
      <c r="A1057" t="str">
        <f t="shared" si="14"/>
        <v>Tuesday</v>
      </c>
      <c r="B1057" s="1">
        <f>DATE(2018,5,1)</f>
        <v>43221</v>
      </c>
      <c r="C1057">
        <v>1</v>
      </c>
      <c r="D1057">
        <v>0</v>
      </c>
      <c r="E1057">
        <v>0</v>
      </c>
    </row>
    <row r="1058" spans="1:5" x14ac:dyDescent="0.25">
      <c r="A1058" t="str">
        <f t="shared" si="14"/>
        <v>Wednesday</v>
      </c>
      <c r="B1058" s="1">
        <f>DATE(2018,5,2)</f>
        <v>43222</v>
      </c>
      <c r="C1058">
        <v>13</v>
      </c>
      <c r="D1058">
        <v>0</v>
      </c>
      <c r="E1058">
        <v>1</v>
      </c>
    </row>
    <row r="1059" spans="1:5" x14ac:dyDescent="0.25">
      <c r="A1059" t="str">
        <f t="shared" si="14"/>
        <v>Thursday</v>
      </c>
      <c r="B1059" s="1">
        <f>DATE(2018,5,3)</f>
        <v>43223</v>
      </c>
      <c r="C1059">
        <v>17</v>
      </c>
      <c r="D1059">
        <v>0</v>
      </c>
      <c r="E1059">
        <v>0</v>
      </c>
    </row>
    <row r="1060" spans="1:5" x14ac:dyDescent="0.25">
      <c r="A1060" t="str">
        <f t="shared" si="14"/>
        <v>Friday</v>
      </c>
      <c r="B1060" s="1">
        <f>DATE(2018,5,4)</f>
        <v>43224</v>
      </c>
      <c r="C1060">
        <v>7</v>
      </c>
      <c r="D1060">
        <v>0</v>
      </c>
      <c r="E1060">
        <v>0</v>
      </c>
    </row>
    <row r="1061" spans="1:5" x14ac:dyDescent="0.25">
      <c r="A1061" t="str">
        <f t="shared" si="14"/>
        <v>Saturday</v>
      </c>
      <c r="B1061" s="1">
        <f>DATE(2018,5,5)</f>
        <v>43225</v>
      </c>
      <c r="C1061">
        <v>1</v>
      </c>
      <c r="D1061">
        <v>0</v>
      </c>
      <c r="E1061">
        <v>1</v>
      </c>
    </row>
    <row r="1062" spans="1:5" x14ac:dyDescent="0.25">
      <c r="A1062" t="str">
        <f t="shared" si="14"/>
        <v>Sunday</v>
      </c>
      <c r="B1062" s="1">
        <f>DATE(2018,5,6)</f>
        <v>43226</v>
      </c>
      <c r="C1062">
        <v>30</v>
      </c>
      <c r="D1062">
        <v>2</v>
      </c>
      <c r="E1062">
        <v>1</v>
      </c>
    </row>
    <row r="1063" spans="1:5" x14ac:dyDescent="0.25">
      <c r="A1063" t="str">
        <f t="shared" si="14"/>
        <v>Monday</v>
      </c>
      <c r="B1063" s="1">
        <f>DATE(2018,5,7)</f>
        <v>43227</v>
      </c>
      <c r="C1063">
        <v>36</v>
      </c>
      <c r="D1063">
        <v>7</v>
      </c>
      <c r="E1063">
        <v>0</v>
      </c>
    </row>
    <row r="1064" spans="1:5" x14ac:dyDescent="0.25">
      <c r="A1064" t="str">
        <f t="shared" si="14"/>
        <v>Tuesday</v>
      </c>
      <c r="B1064" s="1">
        <f>DATE(2018,5,8)</f>
        <v>43228</v>
      </c>
      <c r="C1064">
        <v>19</v>
      </c>
      <c r="D1064">
        <v>0</v>
      </c>
      <c r="E1064">
        <v>0</v>
      </c>
    </row>
    <row r="1065" spans="1:5" x14ac:dyDescent="0.25">
      <c r="A1065" t="str">
        <f t="shared" si="14"/>
        <v>Wednesday</v>
      </c>
      <c r="B1065" s="1">
        <f>DATE(2018,5,9)</f>
        <v>43229</v>
      </c>
      <c r="C1065">
        <v>10</v>
      </c>
      <c r="D1065">
        <v>1</v>
      </c>
      <c r="E1065">
        <v>1</v>
      </c>
    </row>
    <row r="1066" spans="1:5" x14ac:dyDescent="0.25">
      <c r="A1066" t="str">
        <f t="shared" si="14"/>
        <v>Thursday</v>
      </c>
      <c r="B1066" s="1">
        <f>DATE(2018,5,10)</f>
        <v>43230</v>
      </c>
      <c r="C1066">
        <v>5</v>
      </c>
      <c r="D1066">
        <v>0</v>
      </c>
      <c r="E1066">
        <v>0</v>
      </c>
    </row>
    <row r="1067" spans="1:5" x14ac:dyDescent="0.25">
      <c r="A1067" t="str">
        <f t="shared" si="14"/>
        <v>Friday</v>
      </c>
      <c r="B1067" s="1">
        <f>DATE(2018,5,11)</f>
        <v>43231</v>
      </c>
      <c r="C1067">
        <v>13</v>
      </c>
      <c r="D1067">
        <v>2</v>
      </c>
      <c r="E1067">
        <v>0</v>
      </c>
    </row>
    <row r="1068" spans="1:5" x14ac:dyDescent="0.25">
      <c r="A1068" t="str">
        <f t="shared" si="14"/>
        <v>Saturday</v>
      </c>
      <c r="B1068" s="1">
        <f>DATE(2018,5,12)</f>
        <v>43232</v>
      </c>
      <c r="C1068">
        <v>30</v>
      </c>
      <c r="D1068">
        <v>0</v>
      </c>
      <c r="E1068">
        <v>1</v>
      </c>
    </row>
    <row r="1069" spans="1:5" x14ac:dyDescent="0.25">
      <c r="A1069" t="str">
        <f t="shared" si="14"/>
        <v>Sunday</v>
      </c>
      <c r="B1069" s="1">
        <f>DATE(2018,5,13)</f>
        <v>43233</v>
      </c>
      <c r="C1069">
        <v>46</v>
      </c>
      <c r="D1069">
        <v>4</v>
      </c>
      <c r="E1069">
        <v>1</v>
      </c>
    </row>
    <row r="1070" spans="1:5" x14ac:dyDescent="0.25">
      <c r="A1070" t="str">
        <f t="shared" si="14"/>
        <v>Monday</v>
      </c>
      <c r="B1070" s="1">
        <f>DATE(2018,5,14)</f>
        <v>43234</v>
      </c>
      <c r="C1070">
        <v>5</v>
      </c>
      <c r="D1070">
        <v>0</v>
      </c>
      <c r="E1070">
        <v>0</v>
      </c>
    </row>
    <row r="1071" spans="1:5" x14ac:dyDescent="0.25">
      <c r="A1071" t="str">
        <f t="shared" si="14"/>
        <v>Tuesday</v>
      </c>
      <c r="B1071" s="1">
        <f>DATE(2018,5,15)</f>
        <v>43235</v>
      </c>
      <c r="C1071">
        <v>7</v>
      </c>
      <c r="D1071">
        <v>0</v>
      </c>
      <c r="E1071">
        <v>0</v>
      </c>
    </row>
    <row r="1072" spans="1:5" x14ac:dyDescent="0.25">
      <c r="A1072" t="str">
        <f t="shared" si="14"/>
        <v>Wednesday</v>
      </c>
      <c r="B1072" s="1">
        <f>DATE(2018,5,16)</f>
        <v>43236</v>
      </c>
      <c r="C1072">
        <v>41</v>
      </c>
      <c r="D1072">
        <v>1</v>
      </c>
      <c r="E1072">
        <v>2</v>
      </c>
    </row>
    <row r="1073" spans="1:5" x14ac:dyDescent="0.25">
      <c r="A1073" t="str">
        <f t="shared" si="14"/>
        <v>Thursday</v>
      </c>
      <c r="B1073" s="1">
        <f>DATE(2018,5,17)</f>
        <v>43237</v>
      </c>
      <c r="C1073">
        <v>10</v>
      </c>
      <c r="D1073">
        <v>0</v>
      </c>
      <c r="E1073">
        <v>1</v>
      </c>
    </row>
    <row r="1074" spans="1:5" x14ac:dyDescent="0.25">
      <c r="A1074" t="str">
        <f t="shared" si="14"/>
        <v>Friday</v>
      </c>
      <c r="B1074" s="1">
        <v>43238</v>
      </c>
      <c r="C1074">
        <v>0</v>
      </c>
      <c r="D1074">
        <v>0</v>
      </c>
      <c r="E1074">
        <v>0</v>
      </c>
    </row>
    <row r="1075" spans="1:5" x14ac:dyDescent="0.25">
      <c r="A1075" t="str">
        <f t="shared" si="14"/>
        <v>Saturday</v>
      </c>
      <c r="B1075" s="1">
        <v>43239</v>
      </c>
      <c r="C1075">
        <v>0</v>
      </c>
      <c r="D1075">
        <v>0</v>
      </c>
      <c r="E1075">
        <v>0</v>
      </c>
    </row>
    <row r="1076" spans="1:5" x14ac:dyDescent="0.25">
      <c r="A1076" t="str">
        <f t="shared" si="14"/>
        <v>Sunday</v>
      </c>
      <c r="B1076" s="1">
        <f>DATE(2018,5,20)</f>
        <v>43240</v>
      </c>
      <c r="C1076">
        <v>13</v>
      </c>
      <c r="D1076">
        <v>0</v>
      </c>
      <c r="E1076">
        <v>0</v>
      </c>
    </row>
    <row r="1077" spans="1:5" x14ac:dyDescent="0.25">
      <c r="A1077" t="str">
        <f t="shared" si="14"/>
        <v>Monday</v>
      </c>
      <c r="B1077" s="1">
        <f>DATE(2018,5,21)</f>
        <v>43241</v>
      </c>
      <c r="C1077">
        <v>14</v>
      </c>
      <c r="D1077">
        <v>1</v>
      </c>
      <c r="E1077">
        <v>2</v>
      </c>
    </row>
    <row r="1078" spans="1:5" x14ac:dyDescent="0.25">
      <c r="A1078" t="str">
        <f t="shared" si="14"/>
        <v>Tuesday</v>
      </c>
      <c r="B1078" s="1">
        <f>DATE(2018,5,22)</f>
        <v>43242</v>
      </c>
      <c r="C1078">
        <v>5</v>
      </c>
      <c r="D1078">
        <v>0</v>
      </c>
      <c r="E1078">
        <v>0</v>
      </c>
    </row>
    <row r="1079" spans="1:5" x14ac:dyDescent="0.25">
      <c r="A1079" t="str">
        <f t="shared" si="14"/>
        <v>Wednesday</v>
      </c>
      <c r="B1079" s="1">
        <f>DATE(2018,5,23)</f>
        <v>43243</v>
      </c>
      <c r="C1079">
        <v>9</v>
      </c>
      <c r="D1079">
        <v>0</v>
      </c>
      <c r="E1079">
        <v>5</v>
      </c>
    </row>
    <row r="1080" spans="1:5" x14ac:dyDescent="0.25">
      <c r="A1080" t="str">
        <f t="shared" si="14"/>
        <v>Thursday</v>
      </c>
      <c r="B1080" s="1">
        <f>DATE(2018,5,24)</f>
        <v>43244</v>
      </c>
      <c r="C1080">
        <v>19</v>
      </c>
      <c r="D1080">
        <v>0</v>
      </c>
      <c r="E1080">
        <v>0</v>
      </c>
    </row>
    <row r="1081" spans="1:5" x14ac:dyDescent="0.25">
      <c r="A1081" t="str">
        <f t="shared" si="14"/>
        <v>Friday</v>
      </c>
      <c r="B1081" s="1">
        <f>DATE(2018,5,25)</f>
        <v>43245</v>
      </c>
      <c r="C1081">
        <v>21</v>
      </c>
      <c r="D1081">
        <v>4</v>
      </c>
      <c r="E1081">
        <v>2</v>
      </c>
    </row>
    <row r="1082" spans="1:5" x14ac:dyDescent="0.25">
      <c r="A1082" t="str">
        <f t="shared" si="14"/>
        <v>Saturday</v>
      </c>
      <c r="B1082" s="1">
        <f>DATE(2018,5,26)</f>
        <v>43246</v>
      </c>
      <c r="C1082">
        <v>17</v>
      </c>
      <c r="D1082">
        <v>2</v>
      </c>
      <c r="E1082">
        <v>1</v>
      </c>
    </row>
    <row r="1083" spans="1:5" x14ac:dyDescent="0.25">
      <c r="A1083" t="str">
        <f t="shared" si="14"/>
        <v>Sunday</v>
      </c>
      <c r="B1083" s="1">
        <f>DATE(2018,5,27)</f>
        <v>43247</v>
      </c>
      <c r="C1083">
        <v>13</v>
      </c>
      <c r="D1083">
        <v>2</v>
      </c>
      <c r="E1083">
        <v>0</v>
      </c>
    </row>
    <row r="1084" spans="1:5" x14ac:dyDescent="0.25">
      <c r="A1084" t="str">
        <f t="shared" si="14"/>
        <v>Monday</v>
      </c>
      <c r="B1084" s="1">
        <f>DATE(2018,5,28)</f>
        <v>43248</v>
      </c>
      <c r="C1084">
        <v>21</v>
      </c>
      <c r="D1084">
        <v>1</v>
      </c>
      <c r="E1084">
        <v>1</v>
      </c>
    </row>
    <row r="1085" spans="1:5" x14ac:dyDescent="0.25">
      <c r="A1085" t="str">
        <f t="shared" si="14"/>
        <v>Tuesday</v>
      </c>
      <c r="B1085" s="1">
        <f>DATE(2018,5,29)</f>
        <v>43249</v>
      </c>
      <c r="C1085">
        <v>8</v>
      </c>
      <c r="D1085">
        <v>1</v>
      </c>
      <c r="E1085">
        <v>0</v>
      </c>
    </row>
    <row r="1086" spans="1:5" x14ac:dyDescent="0.25">
      <c r="A1086" t="str">
        <f t="shared" si="14"/>
        <v>Wednesday</v>
      </c>
      <c r="B1086" s="1">
        <f>DATE(2018,5,30)</f>
        <v>43250</v>
      </c>
      <c r="C1086">
        <v>28</v>
      </c>
      <c r="D1086">
        <v>3</v>
      </c>
      <c r="E1086">
        <v>1</v>
      </c>
    </row>
    <row r="1087" spans="1:5" x14ac:dyDescent="0.25">
      <c r="A1087" t="str">
        <f t="shared" si="14"/>
        <v>Thursday</v>
      </c>
      <c r="B1087" s="1">
        <f>DATE(2018,5,31)</f>
        <v>43251</v>
      </c>
      <c r="C1087">
        <v>16</v>
      </c>
      <c r="D1087">
        <v>0</v>
      </c>
      <c r="E1087">
        <v>1</v>
      </c>
    </row>
    <row r="1088" spans="1:5" x14ac:dyDescent="0.25">
      <c r="A1088" t="str">
        <f t="shared" si="14"/>
        <v>Friday</v>
      </c>
      <c r="B1088" s="1">
        <f>DATE(2018,6,1)</f>
        <v>43252</v>
      </c>
      <c r="C1088">
        <v>1</v>
      </c>
      <c r="D1088">
        <v>0</v>
      </c>
      <c r="E1088">
        <v>0</v>
      </c>
    </row>
    <row r="1089" spans="1:5" x14ac:dyDescent="0.25">
      <c r="A1089" t="str">
        <f t="shared" si="14"/>
        <v>Saturday</v>
      </c>
      <c r="B1089" s="1">
        <f>DATE(2018,6,2)</f>
        <v>43253</v>
      </c>
      <c r="C1089">
        <v>13</v>
      </c>
      <c r="D1089">
        <v>1</v>
      </c>
      <c r="E1089">
        <v>1</v>
      </c>
    </row>
    <row r="1090" spans="1:5" x14ac:dyDescent="0.25">
      <c r="A1090" t="str">
        <f t="shared" ref="A1090:A1153" si="15">TEXT(B1090,"dddd")</f>
        <v>Sunday</v>
      </c>
      <c r="B1090" s="1">
        <f>DATE(2018,6,3)</f>
        <v>43254</v>
      </c>
      <c r="C1090">
        <v>14</v>
      </c>
      <c r="D1090">
        <v>1</v>
      </c>
      <c r="E1090">
        <v>2</v>
      </c>
    </row>
    <row r="1091" spans="1:5" x14ac:dyDescent="0.25">
      <c r="A1091" t="str">
        <f t="shared" si="15"/>
        <v>Monday</v>
      </c>
      <c r="B1091" s="1">
        <f>DATE(2018,6,4)</f>
        <v>43255</v>
      </c>
      <c r="C1091">
        <v>11</v>
      </c>
      <c r="D1091">
        <v>0</v>
      </c>
      <c r="E1091">
        <v>3</v>
      </c>
    </row>
    <row r="1092" spans="1:5" x14ac:dyDescent="0.25">
      <c r="A1092" t="str">
        <f t="shared" si="15"/>
        <v>Tuesday</v>
      </c>
      <c r="B1092" s="1">
        <f>DATE(2018,6,5)</f>
        <v>43256</v>
      </c>
      <c r="C1092">
        <v>16</v>
      </c>
      <c r="D1092">
        <v>1</v>
      </c>
      <c r="E1092">
        <v>0</v>
      </c>
    </row>
    <row r="1093" spans="1:5" x14ac:dyDescent="0.25">
      <c r="A1093" t="str">
        <f t="shared" si="15"/>
        <v>Wednesday</v>
      </c>
      <c r="B1093" s="1">
        <v>43257</v>
      </c>
      <c r="C1093">
        <v>0</v>
      </c>
      <c r="D1093">
        <v>0</v>
      </c>
      <c r="E1093">
        <v>0</v>
      </c>
    </row>
    <row r="1094" spans="1:5" x14ac:dyDescent="0.25">
      <c r="A1094" t="str">
        <f t="shared" si="15"/>
        <v>Thursday</v>
      </c>
      <c r="B1094" s="1">
        <f>DATE(2018,6,7)</f>
        <v>43258</v>
      </c>
      <c r="C1094">
        <v>20</v>
      </c>
      <c r="D1094">
        <v>2</v>
      </c>
      <c r="E1094">
        <v>3</v>
      </c>
    </row>
    <row r="1095" spans="1:5" x14ac:dyDescent="0.25">
      <c r="A1095" t="str">
        <f t="shared" si="15"/>
        <v>Friday</v>
      </c>
      <c r="B1095" s="1">
        <v>43259</v>
      </c>
      <c r="C1095">
        <v>0</v>
      </c>
      <c r="D1095">
        <v>0</v>
      </c>
      <c r="E1095">
        <v>0</v>
      </c>
    </row>
    <row r="1096" spans="1:5" x14ac:dyDescent="0.25">
      <c r="A1096" t="str">
        <f t="shared" si="15"/>
        <v>Saturday</v>
      </c>
      <c r="B1096" s="1">
        <f>DATE(2018,6,9)</f>
        <v>43260</v>
      </c>
      <c r="C1096">
        <v>2</v>
      </c>
      <c r="D1096">
        <v>0</v>
      </c>
      <c r="E1096">
        <v>1</v>
      </c>
    </row>
    <row r="1097" spans="1:5" x14ac:dyDescent="0.25">
      <c r="A1097" t="str">
        <f t="shared" si="15"/>
        <v>Sunday</v>
      </c>
      <c r="B1097" s="1">
        <f>DATE(2018,6,10)</f>
        <v>43261</v>
      </c>
      <c r="C1097">
        <v>94</v>
      </c>
      <c r="D1097">
        <v>2</v>
      </c>
      <c r="E1097">
        <v>1</v>
      </c>
    </row>
    <row r="1098" spans="1:5" x14ac:dyDescent="0.25">
      <c r="A1098" t="str">
        <f t="shared" si="15"/>
        <v>Monday</v>
      </c>
      <c r="B1098" s="1">
        <f>DATE(2018,6,11)</f>
        <v>43262</v>
      </c>
      <c r="C1098">
        <v>45</v>
      </c>
      <c r="D1098">
        <v>2</v>
      </c>
      <c r="E1098">
        <v>5</v>
      </c>
    </row>
    <row r="1099" spans="1:5" x14ac:dyDescent="0.25">
      <c r="A1099" t="str">
        <f t="shared" si="15"/>
        <v>Tuesday</v>
      </c>
      <c r="B1099" s="1">
        <f>DATE(2018,6,12)</f>
        <v>43263</v>
      </c>
      <c r="C1099">
        <v>23</v>
      </c>
      <c r="D1099">
        <v>0</v>
      </c>
      <c r="E1099">
        <v>0</v>
      </c>
    </row>
    <row r="1100" spans="1:5" x14ac:dyDescent="0.25">
      <c r="A1100" t="str">
        <f t="shared" si="15"/>
        <v>Wednesday</v>
      </c>
      <c r="B1100" s="1">
        <f>DATE(2018,6,13)</f>
        <v>43264</v>
      </c>
      <c r="C1100">
        <v>24</v>
      </c>
      <c r="D1100">
        <v>1</v>
      </c>
      <c r="E1100">
        <v>0</v>
      </c>
    </row>
    <row r="1101" spans="1:5" x14ac:dyDescent="0.25">
      <c r="A1101" t="str">
        <f t="shared" si="15"/>
        <v>Thursday</v>
      </c>
      <c r="B1101" s="1">
        <f>DATE(2018,6,14)</f>
        <v>43265</v>
      </c>
      <c r="C1101">
        <v>21</v>
      </c>
      <c r="D1101">
        <v>0</v>
      </c>
      <c r="E1101">
        <v>2</v>
      </c>
    </row>
    <row r="1102" spans="1:5" x14ac:dyDescent="0.25">
      <c r="A1102" t="str">
        <f t="shared" si="15"/>
        <v>Friday</v>
      </c>
      <c r="B1102" s="1">
        <f>DATE(2018,6,15)</f>
        <v>43266</v>
      </c>
      <c r="C1102">
        <v>19</v>
      </c>
      <c r="D1102">
        <v>1</v>
      </c>
      <c r="E1102">
        <v>0</v>
      </c>
    </row>
    <row r="1103" spans="1:5" x14ac:dyDescent="0.25">
      <c r="A1103" t="str">
        <f t="shared" si="15"/>
        <v>Saturday</v>
      </c>
      <c r="B1103" s="1">
        <f>DATE(2018,6,16)</f>
        <v>43267</v>
      </c>
      <c r="C1103">
        <v>16</v>
      </c>
      <c r="D1103">
        <v>1</v>
      </c>
      <c r="E1103">
        <v>0</v>
      </c>
    </row>
    <row r="1104" spans="1:5" x14ac:dyDescent="0.25">
      <c r="A1104" t="str">
        <f t="shared" si="15"/>
        <v>Sunday</v>
      </c>
      <c r="B1104" s="1">
        <f>DATE(2018,6,17)</f>
        <v>43268</v>
      </c>
      <c r="C1104">
        <v>14</v>
      </c>
      <c r="D1104">
        <v>1</v>
      </c>
      <c r="E1104">
        <v>1</v>
      </c>
    </row>
    <row r="1105" spans="1:5" x14ac:dyDescent="0.25">
      <c r="A1105" t="str">
        <f t="shared" si="15"/>
        <v>Monday</v>
      </c>
      <c r="B1105" s="1">
        <v>43269</v>
      </c>
      <c r="C1105">
        <v>0</v>
      </c>
      <c r="D1105">
        <v>0</v>
      </c>
      <c r="E1105">
        <v>0</v>
      </c>
    </row>
    <row r="1106" spans="1:5" x14ac:dyDescent="0.25">
      <c r="A1106" t="str">
        <f t="shared" si="15"/>
        <v>Tuesday</v>
      </c>
      <c r="B1106" s="1">
        <f>DATE(2018,6,19)</f>
        <v>43270</v>
      </c>
      <c r="C1106">
        <v>21</v>
      </c>
      <c r="D1106">
        <v>1</v>
      </c>
      <c r="E1106">
        <v>0</v>
      </c>
    </row>
    <row r="1107" spans="1:5" x14ac:dyDescent="0.25">
      <c r="A1107" t="str">
        <f t="shared" si="15"/>
        <v>Wednesday</v>
      </c>
      <c r="B1107" s="1">
        <f>DATE(2018,6,20)</f>
        <v>43271</v>
      </c>
      <c r="C1107">
        <v>15</v>
      </c>
      <c r="D1107">
        <v>0</v>
      </c>
      <c r="E1107">
        <v>1</v>
      </c>
    </row>
    <row r="1108" spans="1:5" x14ac:dyDescent="0.25">
      <c r="A1108" t="str">
        <f t="shared" si="15"/>
        <v>Thursday</v>
      </c>
      <c r="B1108" s="1">
        <f>DATE(2018,6,21)</f>
        <v>43272</v>
      </c>
      <c r="C1108">
        <v>21</v>
      </c>
      <c r="D1108">
        <v>1</v>
      </c>
      <c r="E1108">
        <v>3</v>
      </c>
    </row>
    <row r="1109" spans="1:5" x14ac:dyDescent="0.25">
      <c r="A1109" t="str">
        <f t="shared" si="15"/>
        <v>Friday</v>
      </c>
      <c r="B1109" s="1">
        <f>DATE(2018,6,22)</f>
        <v>43273</v>
      </c>
      <c r="C1109">
        <v>36</v>
      </c>
      <c r="D1109">
        <v>3</v>
      </c>
      <c r="E1109">
        <v>0</v>
      </c>
    </row>
    <row r="1110" spans="1:5" x14ac:dyDescent="0.25">
      <c r="A1110" t="str">
        <f t="shared" si="15"/>
        <v>Saturday</v>
      </c>
      <c r="B1110" s="1">
        <f>DATE(2018,6,23)</f>
        <v>43274</v>
      </c>
      <c r="C1110">
        <v>31</v>
      </c>
      <c r="D1110">
        <v>3</v>
      </c>
      <c r="E1110">
        <v>6</v>
      </c>
    </row>
    <row r="1111" spans="1:5" x14ac:dyDescent="0.25">
      <c r="A1111" t="str">
        <f t="shared" si="15"/>
        <v>Sunday</v>
      </c>
      <c r="B1111" s="1">
        <v>43275</v>
      </c>
      <c r="C1111">
        <v>0</v>
      </c>
      <c r="D1111">
        <v>0</v>
      </c>
      <c r="E1111">
        <v>0</v>
      </c>
    </row>
    <row r="1112" spans="1:5" x14ac:dyDescent="0.25">
      <c r="A1112" t="str">
        <f t="shared" si="15"/>
        <v>Monday</v>
      </c>
      <c r="B1112" s="1">
        <f>DATE(2018,6,25)</f>
        <v>43276</v>
      </c>
      <c r="C1112">
        <v>11</v>
      </c>
      <c r="D1112">
        <v>0</v>
      </c>
      <c r="E1112">
        <v>0</v>
      </c>
    </row>
    <row r="1113" spans="1:5" x14ac:dyDescent="0.25">
      <c r="A1113" t="str">
        <f t="shared" si="15"/>
        <v>Tuesday</v>
      </c>
      <c r="B1113" s="1">
        <f>DATE(2018,6,26)</f>
        <v>43277</v>
      </c>
      <c r="C1113">
        <v>18</v>
      </c>
      <c r="D1113">
        <v>0</v>
      </c>
      <c r="E1113">
        <v>0</v>
      </c>
    </row>
    <row r="1114" spans="1:5" x14ac:dyDescent="0.25">
      <c r="A1114" t="str">
        <f t="shared" si="15"/>
        <v>Wednesday</v>
      </c>
      <c r="B1114" s="1">
        <f>DATE(2018,6,27)</f>
        <v>43278</v>
      </c>
      <c r="C1114">
        <v>9</v>
      </c>
      <c r="D1114">
        <v>0</v>
      </c>
      <c r="E1114">
        <v>0</v>
      </c>
    </row>
    <row r="1115" spans="1:5" x14ac:dyDescent="0.25">
      <c r="A1115" t="str">
        <f t="shared" si="15"/>
        <v>Thursday</v>
      </c>
      <c r="B1115" s="1">
        <f>DATE(2018,6,28)</f>
        <v>43279</v>
      </c>
      <c r="C1115">
        <v>16</v>
      </c>
      <c r="D1115">
        <v>2</v>
      </c>
      <c r="E1115">
        <v>1</v>
      </c>
    </row>
    <row r="1116" spans="1:5" x14ac:dyDescent="0.25">
      <c r="A1116" t="str">
        <f t="shared" si="15"/>
        <v>Friday</v>
      </c>
      <c r="B1116" s="1">
        <f>DATE(2018,6,29)</f>
        <v>43280</v>
      </c>
      <c r="C1116">
        <v>11</v>
      </c>
      <c r="D1116">
        <v>0</v>
      </c>
      <c r="E1116">
        <v>5</v>
      </c>
    </row>
    <row r="1117" spans="1:5" x14ac:dyDescent="0.25">
      <c r="A1117" t="str">
        <f t="shared" si="15"/>
        <v>Saturday</v>
      </c>
      <c r="B1117" s="1">
        <f>DATE(2018,6,30)</f>
        <v>43281</v>
      </c>
      <c r="C1117">
        <v>17</v>
      </c>
      <c r="D1117">
        <v>4</v>
      </c>
      <c r="E1117">
        <v>2</v>
      </c>
    </row>
    <row r="1118" spans="1:5" x14ac:dyDescent="0.25">
      <c r="A1118" t="str">
        <f t="shared" si="15"/>
        <v>Sunday</v>
      </c>
      <c r="B1118" s="1">
        <f>DATE(2018,7,1)</f>
        <v>43282</v>
      </c>
      <c r="C1118">
        <v>10</v>
      </c>
      <c r="D1118">
        <v>0</v>
      </c>
      <c r="E1118">
        <v>0</v>
      </c>
    </row>
    <row r="1119" spans="1:5" x14ac:dyDescent="0.25">
      <c r="A1119" t="str">
        <f t="shared" si="15"/>
        <v>Monday</v>
      </c>
      <c r="B1119" s="1">
        <f>DATE(2018,7,2)</f>
        <v>43283</v>
      </c>
      <c r="C1119">
        <v>17</v>
      </c>
      <c r="D1119">
        <v>0</v>
      </c>
      <c r="E1119">
        <v>5</v>
      </c>
    </row>
    <row r="1120" spans="1:5" x14ac:dyDescent="0.25">
      <c r="A1120" t="str">
        <f t="shared" si="15"/>
        <v>Tuesday</v>
      </c>
      <c r="B1120" s="1">
        <f>DATE(2018,7,3)</f>
        <v>43284</v>
      </c>
      <c r="C1120">
        <v>27</v>
      </c>
      <c r="D1120">
        <v>0</v>
      </c>
      <c r="E1120">
        <v>3</v>
      </c>
    </row>
    <row r="1121" spans="1:5" x14ac:dyDescent="0.25">
      <c r="A1121" t="str">
        <f t="shared" si="15"/>
        <v>Wednesday</v>
      </c>
      <c r="B1121" s="1">
        <f>DATE(2018,7,4)</f>
        <v>43285</v>
      </c>
      <c r="C1121">
        <v>26</v>
      </c>
      <c r="D1121">
        <v>0</v>
      </c>
      <c r="E1121">
        <v>0</v>
      </c>
    </row>
    <row r="1122" spans="1:5" x14ac:dyDescent="0.25">
      <c r="A1122" t="str">
        <f t="shared" si="15"/>
        <v>Thursday</v>
      </c>
      <c r="B1122" s="1">
        <f>DATE(2018,7,5)</f>
        <v>43286</v>
      </c>
      <c r="C1122">
        <v>37</v>
      </c>
      <c r="D1122">
        <v>1</v>
      </c>
      <c r="E1122">
        <v>0</v>
      </c>
    </row>
    <row r="1123" spans="1:5" x14ac:dyDescent="0.25">
      <c r="A1123" t="str">
        <f t="shared" si="15"/>
        <v>Friday</v>
      </c>
      <c r="B1123" s="1">
        <f>DATE(2018,7,6)</f>
        <v>43287</v>
      </c>
      <c r="C1123">
        <v>17</v>
      </c>
      <c r="D1123">
        <v>1</v>
      </c>
      <c r="E1123">
        <v>0</v>
      </c>
    </row>
    <row r="1124" spans="1:5" x14ac:dyDescent="0.25">
      <c r="A1124" t="str">
        <f t="shared" si="15"/>
        <v>Saturday</v>
      </c>
      <c r="B1124" s="1">
        <f>DATE(2018,7,7)</f>
        <v>43288</v>
      </c>
      <c r="C1124">
        <v>3</v>
      </c>
      <c r="D1124">
        <v>0</v>
      </c>
      <c r="E1124">
        <v>1</v>
      </c>
    </row>
    <row r="1125" spans="1:5" x14ac:dyDescent="0.25">
      <c r="A1125" t="str">
        <f t="shared" si="15"/>
        <v>Sunday</v>
      </c>
      <c r="B1125" s="1">
        <v>43289</v>
      </c>
      <c r="C1125">
        <v>0</v>
      </c>
      <c r="D1125">
        <v>0</v>
      </c>
      <c r="E1125">
        <v>0</v>
      </c>
    </row>
    <row r="1126" spans="1:5" x14ac:dyDescent="0.25">
      <c r="A1126" t="str">
        <f t="shared" si="15"/>
        <v>Monday</v>
      </c>
      <c r="B1126" s="1">
        <f>DATE(2018,7,9)</f>
        <v>43290</v>
      </c>
      <c r="C1126">
        <v>11</v>
      </c>
      <c r="D1126">
        <v>0</v>
      </c>
      <c r="E1126">
        <v>0</v>
      </c>
    </row>
    <row r="1127" spans="1:5" x14ac:dyDescent="0.25">
      <c r="A1127" t="str">
        <f t="shared" si="15"/>
        <v>Tuesday</v>
      </c>
      <c r="B1127" s="1">
        <f>DATE(2018,7,10)</f>
        <v>43291</v>
      </c>
      <c r="C1127">
        <v>38</v>
      </c>
      <c r="D1127">
        <v>2</v>
      </c>
      <c r="E1127">
        <v>3</v>
      </c>
    </row>
    <row r="1128" spans="1:5" x14ac:dyDescent="0.25">
      <c r="A1128" t="str">
        <f t="shared" si="15"/>
        <v>Wednesday</v>
      </c>
      <c r="B1128" s="1">
        <v>43292</v>
      </c>
      <c r="C1128">
        <v>0</v>
      </c>
      <c r="D1128">
        <v>0</v>
      </c>
      <c r="E1128">
        <v>0</v>
      </c>
    </row>
    <row r="1129" spans="1:5" x14ac:dyDescent="0.25">
      <c r="A1129" t="str">
        <f t="shared" si="15"/>
        <v>Thursday</v>
      </c>
      <c r="B1129" s="1">
        <f>DATE(2018,7,12)</f>
        <v>43293</v>
      </c>
      <c r="C1129">
        <v>31</v>
      </c>
      <c r="D1129">
        <v>0</v>
      </c>
      <c r="E1129">
        <v>1</v>
      </c>
    </row>
    <row r="1130" spans="1:5" x14ac:dyDescent="0.25">
      <c r="A1130" t="str">
        <f t="shared" si="15"/>
        <v>Friday</v>
      </c>
      <c r="B1130" s="1">
        <f>DATE(2018,7,13)</f>
        <v>43294</v>
      </c>
      <c r="C1130">
        <v>20</v>
      </c>
      <c r="D1130">
        <v>2</v>
      </c>
      <c r="E1130">
        <v>2</v>
      </c>
    </row>
    <row r="1131" spans="1:5" x14ac:dyDescent="0.25">
      <c r="A1131" t="str">
        <f t="shared" si="15"/>
        <v>Saturday</v>
      </c>
      <c r="B1131" s="1">
        <f>DATE(2018,7,14)</f>
        <v>43295</v>
      </c>
      <c r="C1131">
        <v>16</v>
      </c>
      <c r="D1131">
        <v>0</v>
      </c>
      <c r="E1131">
        <v>1</v>
      </c>
    </row>
    <row r="1132" spans="1:5" x14ac:dyDescent="0.25">
      <c r="A1132" t="str">
        <f t="shared" si="15"/>
        <v>Sunday</v>
      </c>
      <c r="B1132" s="1">
        <f>DATE(2018,7,15)</f>
        <v>43296</v>
      </c>
      <c r="C1132">
        <v>21</v>
      </c>
      <c r="D1132">
        <v>1</v>
      </c>
      <c r="E1132">
        <v>1</v>
      </c>
    </row>
    <row r="1133" spans="1:5" x14ac:dyDescent="0.25">
      <c r="A1133" t="str">
        <f t="shared" si="15"/>
        <v>Monday</v>
      </c>
      <c r="B1133" s="1">
        <f>DATE(2018,7,16)</f>
        <v>43297</v>
      </c>
      <c r="C1133">
        <v>3</v>
      </c>
      <c r="D1133">
        <v>1</v>
      </c>
      <c r="E1133">
        <v>0</v>
      </c>
    </row>
    <row r="1134" spans="1:5" x14ac:dyDescent="0.25">
      <c r="A1134" t="str">
        <f t="shared" si="15"/>
        <v>Tuesday</v>
      </c>
      <c r="B1134" s="1">
        <f>DATE(2018,7,17)</f>
        <v>43298</v>
      </c>
      <c r="C1134">
        <v>36</v>
      </c>
      <c r="D1134">
        <v>2</v>
      </c>
      <c r="E1134">
        <v>5</v>
      </c>
    </row>
    <row r="1135" spans="1:5" x14ac:dyDescent="0.25">
      <c r="A1135" t="str">
        <f t="shared" si="15"/>
        <v>Wednesday</v>
      </c>
      <c r="B1135" s="1">
        <f>DATE(2018,7,18)</f>
        <v>43299</v>
      </c>
      <c r="C1135">
        <v>60</v>
      </c>
      <c r="D1135">
        <v>2</v>
      </c>
      <c r="E1135">
        <v>6</v>
      </c>
    </row>
    <row r="1136" spans="1:5" x14ac:dyDescent="0.25">
      <c r="A1136" t="str">
        <f t="shared" si="15"/>
        <v>Thursday</v>
      </c>
      <c r="B1136" s="1">
        <f>DATE(2018,7,19)</f>
        <v>43300</v>
      </c>
      <c r="C1136">
        <v>39</v>
      </c>
      <c r="D1136">
        <v>3</v>
      </c>
      <c r="E1136">
        <v>0</v>
      </c>
    </row>
    <row r="1137" spans="1:5" x14ac:dyDescent="0.25">
      <c r="A1137" t="str">
        <f t="shared" si="15"/>
        <v>Friday</v>
      </c>
      <c r="B1137" s="1">
        <f>DATE(2018,7,20)</f>
        <v>43301</v>
      </c>
      <c r="C1137">
        <v>10</v>
      </c>
      <c r="D1137">
        <v>0</v>
      </c>
      <c r="E1137">
        <v>1</v>
      </c>
    </row>
    <row r="1138" spans="1:5" x14ac:dyDescent="0.25">
      <c r="A1138" t="str">
        <f t="shared" si="15"/>
        <v>Saturday</v>
      </c>
      <c r="B1138" s="1">
        <f>DATE(2018,7,21)</f>
        <v>43302</v>
      </c>
      <c r="C1138">
        <v>32</v>
      </c>
      <c r="D1138">
        <v>0</v>
      </c>
      <c r="E1138">
        <v>4</v>
      </c>
    </row>
    <row r="1139" spans="1:5" x14ac:dyDescent="0.25">
      <c r="A1139" t="str">
        <f t="shared" si="15"/>
        <v>Sunday</v>
      </c>
      <c r="B1139" s="1">
        <f>DATE(2018,7,22)</f>
        <v>43303</v>
      </c>
      <c r="C1139">
        <v>24</v>
      </c>
      <c r="D1139">
        <v>1</v>
      </c>
      <c r="E1139">
        <v>1</v>
      </c>
    </row>
    <row r="1140" spans="1:5" x14ac:dyDescent="0.25">
      <c r="A1140" t="str">
        <f t="shared" si="15"/>
        <v>Monday</v>
      </c>
      <c r="B1140" s="1">
        <f>DATE(2018,7,23)</f>
        <v>43304</v>
      </c>
      <c r="C1140">
        <v>8</v>
      </c>
      <c r="D1140">
        <v>0</v>
      </c>
      <c r="E1140">
        <v>0</v>
      </c>
    </row>
    <row r="1141" spans="1:5" x14ac:dyDescent="0.25">
      <c r="A1141" t="str">
        <f t="shared" si="15"/>
        <v>Tuesday</v>
      </c>
      <c r="B1141" s="1">
        <f>DATE(2018,7,24)</f>
        <v>43305</v>
      </c>
      <c r="C1141">
        <v>35</v>
      </c>
      <c r="D1141">
        <v>2</v>
      </c>
      <c r="E1141">
        <v>5</v>
      </c>
    </row>
    <row r="1142" spans="1:5" x14ac:dyDescent="0.25">
      <c r="A1142" t="str">
        <f t="shared" si="15"/>
        <v>Wednesday</v>
      </c>
      <c r="B1142" s="1">
        <f>DATE(2018,7,25)</f>
        <v>43306</v>
      </c>
      <c r="C1142">
        <v>12</v>
      </c>
      <c r="D1142">
        <v>0</v>
      </c>
      <c r="E1142">
        <v>2</v>
      </c>
    </row>
    <row r="1143" spans="1:5" x14ac:dyDescent="0.25">
      <c r="A1143" t="str">
        <f t="shared" si="15"/>
        <v>Thursday</v>
      </c>
      <c r="B1143" s="1">
        <f>DATE(2018,7,26)</f>
        <v>43307</v>
      </c>
      <c r="C1143">
        <v>71</v>
      </c>
      <c r="D1143">
        <v>4</v>
      </c>
      <c r="E1143">
        <v>0</v>
      </c>
    </row>
    <row r="1144" spans="1:5" x14ac:dyDescent="0.25">
      <c r="A1144" t="str">
        <f t="shared" si="15"/>
        <v>Friday</v>
      </c>
      <c r="B1144" s="1">
        <f>DATE(2018,7,27)</f>
        <v>43308</v>
      </c>
      <c r="C1144">
        <v>37</v>
      </c>
      <c r="D1144">
        <v>2</v>
      </c>
      <c r="E1144">
        <v>1</v>
      </c>
    </row>
    <row r="1145" spans="1:5" x14ac:dyDescent="0.25">
      <c r="A1145" t="str">
        <f t="shared" si="15"/>
        <v>Saturday</v>
      </c>
      <c r="B1145" s="1">
        <f>DATE(2018,7,28)</f>
        <v>43309</v>
      </c>
      <c r="C1145">
        <v>12</v>
      </c>
      <c r="D1145">
        <v>0</v>
      </c>
      <c r="E1145">
        <v>1</v>
      </c>
    </row>
    <row r="1146" spans="1:5" x14ac:dyDescent="0.25">
      <c r="A1146" t="str">
        <f t="shared" si="15"/>
        <v>Sunday</v>
      </c>
      <c r="B1146" s="1">
        <f>DATE(2018,7,29)</f>
        <v>43310</v>
      </c>
      <c r="C1146">
        <v>27</v>
      </c>
      <c r="D1146">
        <v>1</v>
      </c>
      <c r="E1146">
        <v>7</v>
      </c>
    </row>
    <row r="1147" spans="1:5" x14ac:dyDescent="0.25">
      <c r="A1147" t="str">
        <f t="shared" si="15"/>
        <v>Monday</v>
      </c>
      <c r="B1147" s="1">
        <f>DATE(2018,7,30)</f>
        <v>43311</v>
      </c>
      <c r="C1147">
        <v>17</v>
      </c>
      <c r="D1147">
        <v>0</v>
      </c>
      <c r="E1147">
        <v>0</v>
      </c>
    </row>
    <row r="1148" spans="1:5" x14ac:dyDescent="0.25">
      <c r="A1148" t="str">
        <f t="shared" si="15"/>
        <v>Tuesday</v>
      </c>
      <c r="B1148" s="1">
        <f>DATE(2018,7,31)</f>
        <v>43312</v>
      </c>
      <c r="C1148">
        <v>28</v>
      </c>
      <c r="D1148">
        <v>1</v>
      </c>
      <c r="E1148">
        <v>0</v>
      </c>
    </row>
    <row r="1149" spans="1:5" x14ac:dyDescent="0.25">
      <c r="A1149" t="str">
        <f t="shared" si="15"/>
        <v>Wednesday</v>
      </c>
      <c r="B1149" s="1">
        <f>DATE(2018,8,1)</f>
        <v>43313</v>
      </c>
      <c r="C1149">
        <v>15</v>
      </c>
      <c r="D1149">
        <v>0</v>
      </c>
      <c r="E1149">
        <v>1</v>
      </c>
    </row>
    <row r="1150" spans="1:5" x14ac:dyDescent="0.25">
      <c r="A1150" t="str">
        <f t="shared" si="15"/>
        <v>Thursday</v>
      </c>
      <c r="B1150" s="1">
        <f>DATE(2018,8,2)</f>
        <v>43314</v>
      </c>
      <c r="C1150">
        <v>7</v>
      </c>
      <c r="D1150">
        <v>0</v>
      </c>
      <c r="E1150">
        <v>1</v>
      </c>
    </row>
    <row r="1151" spans="1:5" x14ac:dyDescent="0.25">
      <c r="A1151" t="str">
        <f t="shared" si="15"/>
        <v>Friday</v>
      </c>
      <c r="B1151" s="1">
        <f>DATE(2018,8,3)</f>
        <v>43315</v>
      </c>
      <c r="C1151">
        <v>4</v>
      </c>
      <c r="D1151">
        <v>0</v>
      </c>
      <c r="E1151">
        <v>0</v>
      </c>
    </row>
    <row r="1152" spans="1:5" x14ac:dyDescent="0.25">
      <c r="A1152" t="str">
        <f t="shared" si="15"/>
        <v>Saturday</v>
      </c>
      <c r="B1152" s="1">
        <f>DATE(2018,8,4)</f>
        <v>43316</v>
      </c>
      <c r="C1152">
        <v>17</v>
      </c>
      <c r="D1152">
        <v>0</v>
      </c>
      <c r="E1152">
        <v>1</v>
      </c>
    </row>
    <row r="1153" spans="1:5" x14ac:dyDescent="0.25">
      <c r="A1153" t="str">
        <f t="shared" si="15"/>
        <v>Sunday</v>
      </c>
      <c r="B1153" s="1">
        <f>DATE(2018,8,5)</f>
        <v>43317</v>
      </c>
      <c r="C1153">
        <v>4</v>
      </c>
      <c r="D1153">
        <v>0</v>
      </c>
      <c r="E1153">
        <v>0</v>
      </c>
    </row>
    <row r="1154" spans="1:5" x14ac:dyDescent="0.25">
      <c r="A1154" t="str">
        <f t="shared" ref="A1154:A1217" si="16">TEXT(B1154,"dddd")</f>
        <v>Monday</v>
      </c>
      <c r="B1154" s="1">
        <f>DATE(2018,8,6)</f>
        <v>43318</v>
      </c>
      <c r="C1154">
        <v>15</v>
      </c>
      <c r="D1154">
        <v>0</v>
      </c>
      <c r="E1154">
        <v>4</v>
      </c>
    </row>
    <row r="1155" spans="1:5" x14ac:dyDescent="0.25">
      <c r="A1155" t="str">
        <f t="shared" si="16"/>
        <v>Tuesday</v>
      </c>
      <c r="B1155" s="1">
        <f>DATE(2018,8,7)</f>
        <v>43319</v>
      </c>
      <c r="C1155">
        <v>5</v>
      </c>
      <c r="D1155">
        <v>0</v>
      </c>
      <c r="E1155">
        <v>0</v>
      </c>
    </row>
    <row r="1156" spans="1:5" x14ac:dyDescent="0.25">
      <c r="A1156" t="str">
        <f t="shared" si="16"/>
        <v>Wednesday</v>
      </c>
      <c r="B1156" s="1">
        <f>DATE(2018,8,8)</f>
        <v>43320</v>
      </c>
      <c r="C1156">
        <v>7</v>
      </c>
      <c r="D1156">
        <v>0</v>
      </c>
      <c r="E1156">
        <v>0</v>
      </c>
    </row>
    <row r="1157" spans="1:5" x14ac:dyDescent="0.25">
      <c r="A1157" t="str">
        <f t="shared" si="16"/>
        <v>Thursday</v>
      </c>
      <c r="B1157" s="1">
        <f>DATE(2018,8,9)</f>
        <v>43321</v>
      </c>
      <c r="C1157">
        <v>13</v>
      </c>
      <c r="D1157">
        <v>0</v>
      </c>
      <c r="E1157">
        <v>1</v>
      </c>
    </row>
    <row r="1158" spans="1:5" x14ac:dyDescent="0.25">
      <c r="A1158" t="str">
        <f t="shared" si="16"/>
        <v>Friday</v>
      </c>
      <c r="B1158" s="1">
        <f>DATE(2018,8,10)</f>
        <v>43322</v>
      </c>
      <c r="C1158">
        <v>28</v>
      </c>
      <c r="D1158">
        <v>1</v>
      </c>
      <c r="E1158">
        <v>13</v>
      </c>
    </row>
    <row r="1159" spans="1:5" x14ac:dyDescent="0.25">
      <c r="A1159" t="str">
        <f t="shared" si="16"/>
        <v>Saturday</v>
      </c>
      <c r="B1159" s="1">
        <f>DATE(2018,8,11)</f>
        <v>43323</v>
      </c>
      <c r="C1159">
        <v>23</v>
      </c>
      <c r="D1159">
        <v>0</v>
      </c>
      <c r="E1159">
        <v>2</v>
      </c>
    </row>
    <row r="1160" spans="1:5" x14ac:dyDescent="0.25">
      <c r="A1160" t="str">
        <f t="shared" si="16"/>
        <v>Sunday</v>
      </c>
      <c r="B1160" s="1">
        <f>DATE(2018,8,12)</f>
        <v>43324</v>
      </c>
      <c r="C1160">
        <v>9</v>
      </c>
      <c r="D1160">
        <v>0</v>
      </c>
      <c r="E1160">
        <v>0</v>
      </c>
    </row>
    <row r="1161" spans="1:5" x14ac:dyDescent="0.25">
      <c r="A1161" t="str">
        <f t="shared" si="16"/>
        <v>Monday</v>
      </c>
      <c r="B1161" s="1">
        <f>DATE(2018,8,13)</f>
        <v>43325</v>
      </c>
      <c r="C1161">
        <v>6</v>
      </c>
      <c r="D1161">
        <v>0</v>
      </c>
      <c r="E1161">
        <v>1</v>
      </c>
    </row>
    <row r="1162" spans="1:5" x14ac:dyDescent="0.25">
      <c r="A1162" t="str">
        <f t="shared" si="16"/>
        <v>Tuesday</v>
      </c>
      <c r="B1162" s="1">
        <f>DATE(2018,8,14)</f>
        <v>43326</v>
      </c>
      <c r="C1162">
        <v>4</v>
      </c>
      <c r="D1162">
        <v>0</v>
      </c>
      <c r="E1162">
        <v>0</v>
      </c>
    </row>
    <row r="1163" spans="1:5" x14ac:dyDescent="0.25">
      <c r="A1163" t="str">
        <f t="shared" si="16"/>
        <v>Wednesday</v>
      </c>
      <c r="B1163" s="1">
        <f>DATE(2018,8,15)</f>
        <v>43327</v>
      </c>
      <c r="C1163">
        <v>17</v>
      </c>
      <c r="D1163">
        <v>1</v>
      </c>
      <c r="E1163">
        <v>5</v>
      </c>
    </row>
    <row r="1164" spans="1:5" x14ac:dyDescent="0.25">
      <c r="A1164" t="str">
        <f t="shared" si="16"/>
        <v>Thursday</v>
      </c>
      <c r="B1164" s="1">
        <f>DATE(2018,8,16)</f>
        <v>43328</v>
      </c>
      <c r="C1164">
        <v>24</v>
      </c>
      <c r="D1164">
        <v>1</v>
      </c>
      <c r="E1164">
        <v>5</v>
      </c>
    </row>
    <row r="1165" spans="1:5" x14ac:dyDescent="0.25">
      <c r="A1165" t="str">
        <f t="shared" si="16"/>
        <v>Friday</v>
      </c>
      <c r="B1165" s="1">
        <f>DATE(2018,8,17)</f>
        <v>43329</v>
      </c>
      <c r="C1165">
        <v>8</v>
      </c>
      <c r="D1165">
        <v>0</v>
      </c>
      <c r="E1165">
        <v>1</v>
      </c>
    </row>
    <row r="1166" spans="1:5" x14ac:dyDescent="0.25">
      <c r="A1166" t="str">
        <f t="shared" si="16"/>
        <v>Saturday</v>
      </c>
      <c r="B1166" s="1">
        <f>DATE(2018,8,18)</f>
        <v>43330</v>
      </c>
      <c r="C1166">
        <v>20</v>
      </c>
      <c r="D1166">
        <v>1</v>
      </c>
      <c r="E1166">
        <v>2</v>
      </c>
    </row>
    <row r="1167" spans="1:5" x14ac:dyDescent="0.25">
      <c r="A1167" t="str">
        <f t="shared" si="16"/>
        <v>Sunday</v>
      </c>
      <c r="B1167" s="1">
        <f>DATE(2018,8,19)</f>
        <v>43331</v>
      </c>
      <c r="C1167">
        <v>8</v>
      </c>
      <c r="D1167">
        <v>0</v>
      </c>
      <c r="E1167">
        <v>1</v>
      </c>
    </row>
    <row r="1168" spans="1:5" x14ac:dyDescent="0.25">
      <c r="A1168" t="str">
        <f t="shared" si="16"/>
        <v>Monday</v>
      </c>
      <c r="B1168" s="1">
        <f>DATE(2018,8,20)</f>
        <v>43332</v>
      </c>
      <c r="C1168">
        <v>13</v>
      </c>
      <c r="D1168">
        <v>1</v>
      </c>
      <c r="E1168">
        <v>0</v>
      </c>
    </row>
    <row r="1169" spans="1:5" x14ac:dyDescent="0.25">
      <c r="A1169" t="str">
        <f t="shared" si="16"/>
        <v>Tuesday</v>
      </c>
      <c r="B1169" s="1">
        <v>43333</v>
      </c>
      <c r="C1169">
        <v>0</v>
      </c>
      <c r="D1169">
        <v>0</v>
      </c>
      <c r="E1169">
        <v>0</v>
      </c>
    </row>
    <row r="1170" spans="1:5" x14ac:dyDescent="0.25">
      <c r="A1170" t="str">
        <f t="shared" si="16"/>
        <v>Wednesday</v>
      </c>
      <c r="B1170" s="1">
        <f>DATE(2018,8,22)</f>
        <v>43334</v>
      </c>
      <c r="C1170">
        <v>14</v>
      </c>
      <c r="D1170">
        <v>1</v>
      </c>
      <c r="E1170">
        <v>3</v>
      </c>
    </row>
    <row r="1171" spans="1:5" x14ac:dyDescent="0.25">
      <c r="A1171" t="str">
        <f t="shared" si="16"/>
        <v>Thursday</v>
      </c>
      <c r="B1171" s="1">
        <f>DATE(2018,8,23)</f>
        <v>43335</v>
      </c>
      <c r="C1171">
        <v>24</v>
      </c>
      <c r="D1171">
        <v>1</v>
      </c>
      <c r="E1171">
        <v>2</v>
      </c>
    </row>
    <row r="1172" spans="1:5" x14ac:dyDescent="0.25">
      <c r="A1172" t="str">
        <f t="shared" si="16"/>
        <v>Friday</v>
      </c>
      <c r="B1172" s="1">
        <f>DATE(2018,8,24)</f>
        <v>43336</v>
      </c>
      <c r="C1172">
        <v>13</v>
      </c>
      <c r="D1172">
        <v>0</v>
      </c>
      <c r="E1172">
        <v>3</v>
      </c>
    </row>
    <row r="1173" spans="1:5" x14ac:dyDescent="0.25">
      <c r="A1173" t="str">
        <f t="shared" si="16"/>
        <v>Saturday</v>
      </c>
      <c r="B1173" s="1">
        <f>DATE(2018,8,25)</f>
        <v>43337</v>
      </c>
      <c r="C1173">
        <v>35</v>
      </c>
      <c r="D1173">
        <v>1</v>
      </c>
      <c r="E1173">
        <v>5</v>
      </c>
    </row>
    <row r="1174" spans="1:5" x14ac:dyDescent="0.25">
      <c r="A1174" t="str">
        <f t="shared" si="16"/>
        <v>Sunday</v>
      </c>
      <c r="B1174" s="1">
        <v>43338</v>
      </c>
      <c r="C1174">
        <v>0</v>
      </c>
      <c r="D1174">
        <v>0</v>
      </c>
      <c r="E1174">
        <v>0</v>
      </c>
    </row>
    <row r="1175" spans="1:5" x14ac:dyDescent="0.25">
      <c r="A1175" t="str">
        <f t="shared" si="16"/>
        <v>Monday</v>
      </c>
      <c r="B1175" s="1">
        <f>DATE(2018,8,27)</f>
        <v>43339</v>
      </c>
      <c r="C1175">
        <v>16</v>
      </c>
      <c r="D1175">
        <v>1</v>
      </c>
      <c r="E1175">
        <v>4</v>
      </c>
    </row>
    <row r="1176" spans="1:5" x14ac:dyDescent="0.25">
      <c r="A1176" t="str">
        <f t="shared" si="16"/>
        <v>Tuesday</v>
      </c>
      <c r="B1176" s="1">
        <f>DATE(2018,8,28)</f>
        <v>43340</v>
      </c>
      <c r="C1176">
        <v>25</v>
      </c>
      <c r="D1176">
        <v>3</v>
      </c>
      <c r="E1176">
        <v>3</v>
      </c>
    </row>
    <row r="1177" spans="1:5" x14ac:dyDescent="0.25">
      <c r="A1177" t="str">
        <f t="shared" si="16"/>
        <v>Wednesday</v>
      </c>
      <c r="B1177" s="1">
        <f>DATE(2018,8,29)</f>
        <v>43341</v>
      </c>
      <c r="C1177">
        <v>3</v>
      </c>
      <c r="D1177">
        <v>0</v>
      </c>
      <c r="E1177">
        <v>1</v>
      </c>
    </row>
    <row r="1178" spans="1:5" x14ac:dyDescent="0.25">
      <c r="A1178" t="str">
        <f t="shared" si="16"/>
        <v>Thursday</v>
      </c>
      <c r="B1178" s="1">
        <f>DATE(2018,8,30)</f>
        <v>43342</v>
      </c>
      <c r="C1178">
        <v>33</v>
      </c>
      <c r="D1178">
        <v>0</v>
      </c>
      <c r="E1178">
        <v>8</v>
      </c>
    </row>
    <row r="1179" spans="1:5" x14ac:dyDescent="0.25">
      <c r="A1179" t="str">
        <f t="shared" si="16"/>
        <v>Friday</v>
      </c>
      <c r="B1179" s="1">
        <v>43343</v>
      </c>
      <c r="C1179">
        <v>0</v>
      </c>
      <c r="D1179">
        <v>0</v>
      </c>
      <c r="E1179">
        <v>0</v>
      </c>
    </row>
    <row r="1180" spans="1:5" x14ac:dyDescent="0.25">
      <c r="A1180" t="str">
        <f t="shared" si="16"/>
        <v>Saturday</v>
      </c>
      <c r="B1180" s="1">
        <f>DATE(2018,9,1)</f>
        <v>43344</v>
      </c>
      <c r="C1180">
        <v>7</v>
      </c>
      <c r="D1180">
        <v>0</v>
      </c>
      <c r="E1180">
        <v>2</v>
      </c>
    </row>
    <row r="1181" spans="1:5" x14ac:dyDescent="0.25">
      <c r="A1181" t="str">
        <f t="shared" si="16"/>
        <v>Sunday</v>
      </c>
      <c r="B1181" s="1">
        <f>DATE(2018,9,2)</f>
        <v>43345</v>
      </c>
      <c r="C1181">
        <v>9</v>
      </c>
      <c r="D1181">
        <v>0</v>
      </c>
      <c r="E1181">
        <v>1</v>
      </c>
    </row>
    <row r="1182" spans="1:5" x14ac:dyDescent="0.25">
      <c r="A1182" t="str">
        <f t="shared" si="16"/>
        <v>Monday</v>
      </c>
      <c r="B1182" s="1">
        <f>DATE(2018,9,3)</f>
        <v>43346</v>
      </c>
      <c r="C1182">
        <v>17</v>
      </c>
      <c r="D1182">
        <v>0</v>
      </c>
      <c r="E1182">
        <v>6</v>
      </c>
    </row>
    <row r="1183" spans="1:5" x14ac:dyDescent="0.25">
      <c r="A1183" t="str">
        <f t="shared" si="16"/>
        <v>Tuesday</v>
      </c>
      <c r="B1183" s="1">
        <f>DATE(2018,9,4)</f>
        <v>43347</v>
      </c>
      <c r="C1183">
        <v>13</v>
      </c>
      <c r="D1183">
        <v>0</v>
      </c>
      <c r="E1183">
        <v>1</v>
      </c>
    </row>
    <row r="1184" spans="1:5" x14ac:dyDescent="0.25">
      <c r="A1184" t="str">
        <f t="shared" si="16"/>
        <v>Wednesday</v>
      </c>
      <c r="B1184" s="1">
        <f>DATE(2018,9,5)</f>
        <v>43348</v>
      </c>
      <c r="C1184">
        <v>15</v>
      </c>
      <c r="D1184">
        <v>0</v>
      </c>
      <c r="E1184">
        <v>1</v>
      </c>
    </row>
    <row r="1185" spans="1:5" x14ac:dyDescent="0.25">
      <c r="A1185" t="str">
        <f t="shared" si="16"/>
        <v>Thursday</v>
      </c>
      <c r="B1185" s="1">
        <f>DATE(2018,9,6)</f>
        <v>43349</v>
      </c>
      <c r="C1185">
        <v>18</v>
      </c>
      <c r="D1185">
        <v>1</v>
      </c>
      <c r="E1185">
        <v>2</v>
      </c>
    </row>
    <row r="1186" spans="1:5" x14ac:dyDescent="0.25">
      <c r="A1186" t="str">
        <f t="shared" si="16"/>
        <v>Friday</v>
      </c>
      <c r="B1186" s="1">
        <f>DATE(2018,9,7)</f>
        <v>43350</v>
      </c>
      <c r="C1186">
        <v>29</v>
      </c>
      <c r="D1186">
        <v>2</v>
      </c>
      <c r="E1186">
        <v>0</v>
      </c>
    </row>
    <row r="1187" spans="1:5" x14ac:dyDescent="0.25">
      <c r="A1187" t="str">
        <f t="shared" si="16"/>
        <v>Saturday</v>
      </c>
      <c r="B1187" s="1">
        <f>DATE(2018,9,8)</f>
        <v>43351</v>
      </c>
      <c r="C1187">
        <v>27</v>
      </c>
      <c r="D1187">
        <v>4</v>
      </c>
      <c r="E1187">
        <v>0</v>
      </c>
    </row>
    <row r="1188" spans="1:5" x14ac:dyDescent="0.25">
      <c r="A1188" t="str">
        <f t="shared" si="16"/>
        <v>Sunday</v>
      </c>
      <c r="B1188" s="1">
        <f>DATE(2018,9,9)</f>
        <v>43352</v>
      </c>
      <c r="C1188">
        <v>12</v>
      </c>
      <c r="D1188">
        <v>2</v>
      </c>
      <c r="E1188">
        <v>0</v>
      </c>
    </row>
    <row r="1189" spans="1:5" x14ac:dyDescent="0.25">
      <c r="A1189" t="str">
        <f t="shared" si="16"/>
        <v>Monday</v>
      </c>
      <c r="B1189" s="1">
        <v>43353</v>
      </c>
      <c r="C1189">
        <v>0</v>
      </c>
      <c r="D1189">
        <v>0</v>
      </c>
      <c r="E1189">
        <v>0</v>
      </c>
    </row>
    <row r="1190" spans="1:5" x14ac:dyDescent="0.25">
      <c r="A1190" t="str">
        <f t="shared" si="16"/>
        <v>Tuesday</v>
      </c>
      <c r="B1190" s="1">
        <v>43354</v>
      </c>
      <c r="C1190">
        <v>0</v>
      </c>
      <c r="D1190">
        <v>0</v>
      </c>
      <c r="E1190">
        <v>0</v>
      </c>
    </row>
    <row r="1191" spans="1:5" x14ac:dyDescent="0.25">
      <c r="A1191" t="str">
        <f t="shared" si="16"/>
        <v>Wednesday</v>
      </c>
      <c r="B1191" s="1">
        <f>DATE(2018,9,12)</f>
        <v>43355</v>
      </c>
      <c r="C1191">
        <v>119</v>
      </c>
      <c r="D1191">
        <v>11</v>
      </c>
      <c r="E1191">
        <v>7</v>
      </c>
    </row>
    <row r="1192" spans="1:5" x14ac:dyDescent="0.25">
      <c r="A1192" t="str">
        <f t="shared" si="16"/>
        <v>Thursday</v>
      </c>
      <c r="B1192" s="1">
        <f>DATE(2018,9,13)</f>
        <v>43356</v>
      </c>
      <c r="C1192">
        <v>11</v>
      </c>
      <c r="D1192">
        <v>0</v>
      </c>
      <c r="E1192">
        <v>2</v>
      </c>
    </row>
    <row r="1193" spans="1:5" x14ac:dyDescent="0.25">
      <c r="A1193" t="str">
        <f t="shared" si="16"/>
        <v>Friday</v>
      </c>
      <c r="B1193" s="1">
        <f>DATE(2018,9,14)</f>
        <v>43357</v>
      </c>
      <c r="C1193">
        <v>3</v>
      </c>
      <c r="D1193">
        <v>0</v>
      </c>
      <c r="E1193">
        <v>0</v>
      </c>
    </row>
    <row r="1194" spans="1:5" x14ac:dyDescent="0.25">
      <c r="A1194" t="str">
        <f t="shared" si="16"/>
        <v>Saturday</v>
      </c>
      <c r="B1194" s="1">
        <f>DATE(2018,9,15)</f>
        <v>43358</v>
      </c>
      <c r="C1194">
        <v>20</v>
      </c>
      <c r="D1194">
        <v>3</v>
      </c>
      <c r="E1194">
        <v>0</v>
      </c>
    </row>
    <row r="1195" spans="1:5" x14ac:dyDescent="0.25">
      <c r="A1195" t="str">
        <f t="shared" si="16"/>
        <v>Sunday</v>
      </c>
      <c r="B1195" s="1">
        <f>DATE(2018,9,16)</f>
        <v>43359</v>
      </c>
      <c r="C1195">
        <v>17</v>
      </c>
      <c r="D1195">
        <v>0</v>
      </c>
      <c r="E1195">
        <v>1</v>
      </c>
    </row>
    <row r="1196" spans="1:5" x14ac:dyDescent="0.25">
      <c r="A1196" t="str">
        <f t="shared" si="16"/>
        <v>Monday</v>
      </c>
      <c r="B1196" s="1">
        <f>DATE(2018,9,17)</f>
        <v>43360</v>
      </c>
      <c r="C1196">
        <v>29</v>
      </c>
      <c r="D1196">
        <v>1</v>
      </c>
      <c r="E1196">
        <v>6</v>
      </c>
    </row>
    <row r="1197" spans="1:5" x14ac:dyDescent="0.25">
      <c r="A1197" t="str">
        <f t="shared" si="16"/>
        <v>Tuesday</v>
      </c>
      <c r="B1197" s="1">
        <f>DATE(2018,9,18)</f>
        <v>43361</v>
      </c>
      <c r="C1197">
        <v>16</v>
      </c>
      <c r="D1197">
        <v>0</v>
      </c>
      <c r="E1197">
        <v>0</v>
      </c>
    </row>
    <row r="1198" spans="1:5" x14ac:dyDescent="0.25">
      <c r="A1198" t="str">
        <f t="shared" si="16"/>
        <v>Wednesday</v>
      </c>
      <c r="B1198" s="1">
        <f>DATE(2018,9,19)</f>
        <v>43362</v>
      </c>
      <c r="C1198">
        <v>10</v>
      </c>
      <c r="D1198">
        <v>0</v>
      </c>
      <c r="E1198">
        <v>2</v>
      </c>
    </row>
    <row r="1199" spans="1:5" x14ac:dyDescent="0.25">
      <c r="A1199" t="str">
        <f t="shared" si="16"/>
        <v>Thursday</v>
      </c>
      <c r="B1199" s="1">
        <f>DATE(2018,9,20)</f>
        <v>43363</v>
      </c>
      <c r="C1199">
        <v>47</v>
      </c>
      <c r="D1199">
        <v>5</v>
      </c>
      <c r="E1199">
        <v>2</v>
      </c>
    </row>
    <row r="1200" spans="1:5" x14ac:dyDescent="0.25">
      <c r="A1200" t="str">
        <f t="shared" si="16"/>
        <v>Friday</v>
      </c>
      <c r="B1200" s="1">
        <f>DATE(2018,9,21)</f>
        <v>43364</v>
      </c>
      <c r="C1200">
        <v>11</v>
      </c>
      <c r="D1200">
        <v>0</v>
      </c>
      <c r="E1200">
        <v>2</v>
      </c>
    </row>
    <row r="1201" spans="1:5" x14ac:dyDescent="0.25">
      <c r="A1201" t="str">
        <f t="shared" si="16"/>
        <v>Saturday</v>
      </c>
      <c r="B1201" s="1">
        <f>DATE(2018,9,22)</f>
        <v>43365</v>
      </c>
      <c r="C1201">
        <v>15</v>
      </c>
      <c r="D1201">
        <v>1</v>
      </c>
      <c r="E1201">
        <v>0</v>
      </c>
    </row>
    <row r="1202" spans="1:5" x14ac:dyDescent="0.25">
      <c r="A1202" t="str">
        <f t="shared" si="16"/>
        <v>Sunday</v>
      </c>
      <c r="B1202" s="1">
        <f>DATE(2018,9,23)</f>
        <v>43366</v>
      </c>
      <c r="C1202">
        <v>43</v>
      </c>
      <c r="D1202">
        <v>2</v>
      </c>
      <c r="E1202">
        <v>5</v>
      </c>
    </row>
    <row r="1203" spans="1:5" x14ac:dyDescent="0.25">
      <c r="A1203" t="str">
        <f t="shared" si="16"/>
        <v>Monday</v>
      </c>
      <c r="B1203" s="1">
        <f>DATE(2018,9,24)</f>
        <v>43367</v>
      </c>
      <c r="C1203">
        <v>49</v>
      </c>
      <c r="D1203">
        <v>0</v>
      </c>
      <c r="E1203">
        <v>0</v>
      </c>
    </row>
    <row r="1204" spans="1:5" x14ac:dyDescent="0.25">
      <c r="A1204" t="str">
        <f t="shared" si="16"/>
        <v>Tuesday</v>
      </c>
      <c r="B1204" s="1">
        <f>DATE(2018,9,25)</f>
        <v>43368</v>
      </c>
      <c r="C1204">
        <v>8</v>
      </c>
      <c r="D1204">
        <v>1</v>
      </c>
      <c r="E1204">
        <v>0</v>
      </c>
    </row>
    <row r="1205" spans="1:5" x14ac:dyDescent="0.25">
      <c r="A1205" t="str">
        <f t="shared" si="16"/>
        <v>Wednesday</v>
      </c>
      <c r="B1205" s="1">
        <f>DATE(2018,9,26)</f>
        <v>43369</v>
      </c>
      <c r="C1205">
        <v>20</v>
      </c>
      <c r="D1205">
        <v>1</v>
      </c>
      <c r="E1205">
        <v>0</v>
      </c>
    </row>
    <row r="1206" spans="1:5" x14ac:dyDescent="0.25">
      <c r="A1206" t="str">
        <f t="shared" si="16"/>
        <v>Thursday</v>
      </c>
      <c r="B1206" s="1">
        <f>DATE(2018,9,27)</f>
        <v>43370</v>
      </c>
      <c r="C1206">
        <v>29</v>
      </c>
      <c r="D1206">
        <v>1</v>
      </c>
      <c r="E1206">
        <v>0</v>
      </c>
    </row>
    <row r="1207" spans="1:5" x14ac:dyDescent="0.25">
      <c r="A1207" t="str">
        <f t="shared" si="16"/>
        <v>Friday</v>
      </c>
      <c r="B1207" s="1">
        <f>DATE(2018,9,28)</f>
        <v>43371</v>
      </c>
      <c r="C1207">
        <v>9</v>
      </c>
      <c r="D1207">
        <v>0</v>
      </c>
      <c r="E1207">
        <v>1</v>
      </c>
    </row>
    <row r="1208" spans="1:5" x14ac:dyDescent="0.25">
      <c r="A1208" t="str">
        <f t="shared" si="16"/>
        <v>Saturday</v>
      </c>
      <c r="B1208" s="1">
        <v>43372</v>
      </c>
      <c r="C1208">
        <v>0</v>
      </c>
      <c r="D1208">
        <v>0</v>
      </c>
      <c r="E1208">
        <v>0</v>
      </c>
    </row>
    <row r="1209" spans="1:5" x14ac:dyDescent="0.25">
      <c r="A1209" t="str">
        <f t="shared" si="16"/>
        <v>Sunday</v>
      </c>
      <c r="B1209" s="1">
        <f>DATE(2018,9,30)</f>
        <v>43373</v>
      </c>
      <c r="C1209">
        <v>7</v>
      </c>
      <c r="D1209">
        <v>0</v>
      </c>
      <c r="E1209">
        <v>0</v>
      </c>
    </row>
    <row r="1210" spans="1:5" x14ac:dyDescent="0.25">
      <c r="A1210" t="str">
        <f t="shared" si="16"/>
        <v>Monday</v>
      </c>
      <c r="B1210" s="1">
        <f>DATE(2018,10,1)</f>
        <v>43374</v>
      </c>
      <c r="C1210">
        <v>40</v>
      </c>
      <c r="D1210">
        <v>4</v>
      </c>
      <c r="E1210">
        <v>1</v>
      </c>
    </row>
    <row r="1211" spans="1:5" x14ac:dyDescent="0.25">
      <c r="A1211" t="str">
        <f t="shared" si="16"/>
        <v>Tuesday</v>
      </c>
      <c r="B1211" s="1">
        <v>43375</v>
      </c>
      <c r="C1211">
        <v>0</v>
      </c>
      <c r="D1211">
        <v>0</v>
      </c>
      <c r="E1211">
        <v>0</v>
      </c>
    </row>
    <row r="1212" spans="1:5" x14ac:dyDescent="0.25">
      <c r="A1212" t="str">
        <f t="shared" si="16"/>
        <v>Wednesday</v>
      </c>
      <c r="B1212" s="1">
        <f>DATE(2018,10,3)</f>
        <v>43376</v>
      </c>
      <c r="C1212">
        <v>22</v>
      </c>
      <c r="D1212">
        <v>1</v>
      </c>
      <c r="E1212">
        <v>0</v>
      </c>
    </row>
    <row r="1213" spans="1:5" x14ac:dyDescent="0.25">
      <c r="A1213" t="str">
        <f t="shared" si="16"/>
        <v>Thursday</v>
      </c>
      <c r="B1213" s="1">
        <f>DATE(2018,10,4)</f>
        <v>43377</v>
      </c>
      <c r="C1213">
        <v>16</v>
      </c>
      <c r="D1213">
        <v>1</v>
      </c>
      <c r="E1213">
        <v>0</v>
      </c>
    </row>
    <row r="1214" spans="1:5" x14ac:dyDescent="0.25">
      <c r="A1214" t="str">
        <f t="shared" si="16"/>
        <v>Friday</v>
      </c>
      <c r="B1214" s="1">
        <f>DATE(2018,10,5)</f>
        <v>43378</v>
      </c>
      <c r="C1214">
        <v>33</v>
      </c>
      <c r="D1214">
        <v>0</v>
      </c>
      <c r="E1214">
        <v>1</v>
      </c>
    </row>
    <row r="1215" spans="1:5" x14ac:dyDescent="0.25">
      <c r="A1215" t="str">
        <f t="shared" si="16"/>
        <v>Saturday</v>
      </c>
      <c r="B1215" s="1">
        <f>DATE(2018,10,6)</f>
        <v>43379</v>
      </c>
      <c r="C1215">
        <v>5</v>
      </c>
      <c r="D1215">
        <v>1</v>
      </c>
      <c r="E1215">
        <v>3</v>
      </c>
    </row>
    <row r="1216" spans="1:5" x14ac:dyDescent="0.25">
      <c r="A1216" t="str">
        <f t="shared" si="16"/>
        <v>Sunday</v>
      </c>
      <c r="B1216" s="1">
        <f>DATE(2018,10,7)</f>
        <v>43380</v>
      </c>
      <c r="C1216">
        <v>33</v>
      </c>
      <c r="D1216">
        <v>1</v>
      </c>
      <c r="E1216">
        <v>6</v>
      </c>
    </row>
    <row r="1217" spans="1:5" x14ac:dyDescent="0.25">
      <c r="A1217" t="str">
        <f t="shared" si="16"/>
        <v>Monday</v>
      </c>
      <c r="B1217" s="1">
        <f>DATE(2018,10,8)</f>
        <v>43381</v>
      </c>
      <c r="C1217">
        <v>43</v>
      </c>
      <c r="D1217">
        <v>3</v>
      </c>
      <c r="E1217">
        <v>3</v>
      </c>
    </row>
    <row r="1218" spans="1:5" x14ac:dyDescent="0.25">
      <c r="A1218" t="str">
        <f t="shared" ref="A1218:A1281" si="17">TEXT(B1218,"dddd")</f>
        <v>Tuesday</v>
      </c>
      <c r="B1218" s="1">
        <f>DATE(2018,10,9)</f>
        <v>43382</v>
      </c>
      <c r="C1218">
        <v>16</v>
      </c>
      <c r="D1218">
        <v>2</v>
      </c>
      <c r="E1218">
        <v>1</v>
      </c>
    </row>
    <row r="1219" spans="1:5" x14ac:dyDescent="0.25">
      <c r="A1219" t="str">
        <f t="shared" si="17"/>
        <v>Wednesday</v>
      </c>
      <c r="B1219" s="1">
        <f>DATE(2018,10,10)</f>
        <v>43383</v>
      </c>
      <c r="C1219">
        <v>23</v>
      </c>
      <c r="D1219">
        <v>0</v>
      </c>
      <c r="E1219">
        <v>2</v>
      </c>
    </row>
    <row r="1220" spans="1:5" x14ac:dyDescent="0.25">
      <c r="A1220" t="str">
        <f t="shared" si="17"/>
        <v>Thursday</v>
      </c>
      <c r="B1220" s="1">
        <f>DATE(2018,10,11)</f>
        <v>43384</v>
      </c>
      <c r="C1220">
        <v>8</v>
      </c>
      <c r="D1220">
        <v>0</v>
      </c>
      <c r="E1220">
        <v>2</v>
      </c>
    </row>
    <row r="1221" spans="1:5" x14ac:dyDescent="0.25">
      <c r="A1221" t="str">
        <f t="shared" si="17"/>
        <v>Friday</v>
      </c>
      <c r="B1221" s="1">
        <f>DATE(2018,10,12)</f>
        <v>43385</v>
      </c>
      <c r="C1221">
        <v>19</v>
      </c>
      <c r="D1221">
        <v>1</v>
      </c>
      <c r="E1221">
        <v>3</v>
      </c>
    </row>
    <row r="1222" spans="1:5" x14ac:dyDescent="0.25">
      <c r="A1222" t="str">
        <f t="shared" si="17"/>
        <v>Saturday</v>
      </c>
      <c r="B1222" s="1">
        <f>DATE(2018,10,13)</f>
        <v>43386</v>
      </c>
      <c r="C1222">
        <v>24</v>
      </c>
      <c r="D1222">
        <v>0</v>
      </c>
      <c r="E1222">
        <v>0</v>
      </c>
    </row>
    <row r="1223" spans="1:5" x14ac:dyDescent="0.25">
      <c r="A1223" t="str">
        <f t="shared" si="17"/>
        <v>Sunday</v>
      </c>
      <c r="B1223" s="1">
        <f>DATE(2018,10,14)</f>
        <v>43387</v>
      </c>
      <c r="C1223">
        <v>33</v>
      </c>
      <c r="D1223">
        <v>2</v>
      </c>
      <c r="E1223">
        <v>0</v>
      </c>
    </row>
    <row r="1224" spans="1:5" x14ac:dyDescent="0.25">
      <c r="A1224" t="str">
        <f t="shared" si="17"/>
        <v>Monday</v>
      </c>
      <c r="B1224" s="1">
        <v>43388</v>
      </c>
      <c r="C1224">
        <v>0</v>
      </c>
      <c r="D1224">
        <v>0</v>
      </c>
      <c r="E1224">
        <v>0</v>
      </c>
    </row>
    <row r="1225" spans="1:5" x14ac:dyDescent="0.25">
      <c r="A1225" t="str">
        <f t="shared" si="17"/>
        <v>Tuesday</v>
      </c>
      <c r="B1225" s="1">
        <f>DATE(2018,10,16)</f>
        <v>43389</v>
      </c>
      <c r="C1225">
        <v>37</v>
      </c>
      <c r="D1225">
        <v>1</v>
      </c>
      <c r="E1225">
        <v>2</v>
      </c>
    </row>
    <row r="1226" spans="1:5" x14ac:dyDescent="0.25">
      <c r="A1226" t="str">
        <f t="shared" si="17"/>
        <v>Wednesday</v>
      </c>
      <c r="B1226" s="1">
        <f>DATE(2018,10,17)</f>
        <v>43390</v>
      </c>
      <c r="C1226">
        <v>17</v>
      </c>
      <c r="D1226">
        <v>1</v>
      </c>
      <c r="E1226">
        <v>2</v>
      </c>
    </row>
    <row r="1227" spans="1:5" x14ac:dyDescent="0.25">
      <c r="A1227" t="str">
        <f t="shared" si="17"/>
        <v>Thursday</v>
      </c>
      <c r="B1227" s="1">
        <f>DATE(2018,10,18)</f>
        <v>43391</v>
      </c>
      <c r="C1227">
        <v>4</v>
      </c>
      <c r="D1227">
        <v>0</v>
      </c>
      <c r="E1227">
        <v>0</v>
      </c>
    </row>
    <row r="1228" spans="1:5" x14ac:dyDescent="0.25">
      <c r="A1228" t="str">
        <f t="shared" si="17"/>
        <v>Friday</v>
      </c>
      <c r="B1228" s="1">
        <v>43392</v>
      </c>
      <c r="C1228">
        <v>0</v>
      </c>
      <c r="D1228">
        <v>0</v>
      </c>
      <c r="E1228">
        <v>0</v>
      </c>
    </row>
    <row r="1229" spans="1:5" x14ac:dyDescent="0.25">
      <c r="A1229" t="str">
        <f t="shared" si="17"/>
        <v>Saturday</v>
      </c>
      <c r="B1229" s="1">
        <f>DATE(2018,10,20)</f>
        <v>43393</v>
      </c>
      <c r="C1229">
        <v>21</v>
      </c>
      <c r="D1229">
        <v>1</v>
      </c>
      <c r="E1229">
        <v>4</v>
      </c>
    </row>
    <row r="1230" spans="1:5" x14ac:dyDescent="0.25">
      <c r="A1230" t="str">
        <f t="shared" si="17"/>
        <v>Sunday</v>
      </c>
      <c r="B1230" s="1">
        <f>DATE(2018,10,21)</f>
        <v>43394</v>
      </c>
      <c r="C1230">
        <v>16</v>
      </c>
      <c r="D1230">
        <v>1</v>
      </c>
      <c r="E1230">
        <v>6</v>
      </c>
    </row>
    <row r="1231" spans="1:5" x14ac:dyDescent="0.25">
      <c r="A1231" t="str">
        <f t="shared" si="17"/>
        <v>Monday</v>
      </c>
      <c r="B1231" s="1">
        <f>DATE(2018,10,22)</f>
        <v>43395</v>
      </c>
      <c r="C1231">
        <v>53</v>
      </c>
      <c r="D1231">
        <v>4</v>
      </c>
      <c r="E1231">
        <v>4</v>
      </c>
    </row>
    <row r="1232" spans="1:5" x14ac:dyDescent="0.25">
      <c r="A1232" t="str">
        <f t="shared" si="17"/>
        <v>Tuesday</v>
      </c>
      <c r="B1232" s="1">
        <f>DATE(2018,10,23)</f>
        <v>43396</v>
      </c>
      <c r="C1232">
        <v>11</v>
      </c>
      <c r="D1232">
        <v>1</v>
      </c>
      <c r="E1232">
        <v>1</v>
      </c>
    </row>
    <row r="1233" spans="1:5" x14ac:dyDescent="0.25">
      <c r="A1233" t="str">
        <f t="shared" si="17"/>
        <v>Wednesday</v>
      </c>
      <c r="B1233" s="1">
        <f>DATE(2018,10,24)</f>
        <v>43397</v>
      </c>
      <c r="C1233">
        <v>98</v>
      </c>
      <c r="D1233">
        <v>5</v>
      </c>
      <c r="E1233">
        <v>17</v>
      </c>
    </row>
    <row r="1234" spans="1:5" x14ac:dyDescent="0.25">
      <c r="A1234" t="str">
        <f t="shared" si="17"/>
        <v>Thursday</v>
      </c>
      <c r="B1234" s="1">
        <f>DATE(2018,10,25)</f>
        <v>43398</v>
      </c>
      <c r="C1234">
        <v>24</v>
      </c>
      <c r="D1234">
        <v>1</v>
      </c>
      <c r="E1234">
        <v>1</v>
      </c>
    </row>
    <row r="1235" spans="1:5" x14ac:dyDescent="0.25">
      <c r="A1235" t="str">
        <f t="shared" si="17"/>
        <v>Friday</v>
      </c>
      <c r="B1235" s="1">
        <v>43399</v>
      </c>
      <c r="C1235">
        <v>0</v>
      </c>
      <c r="D1235">
        <v>0</v>
      </c>
      <c r="E1235">
        <v>0</v>
      </c>
    </row>
    <row r="1236" spans="1:5" x14ac:dyDescent="0.25">
      <c r="A1236" t="str">
        <f t="shared" si="17"/>
        <v>Saturday</v>
      </c>
      <c r="B1236" s="1">
        <f>DATE(2018,10,27)</f>
        <v>43400</v>
      </c>
      <c r="C1236">
        <v>18</v>
      </c>
      <c r="D1236">
        <v>1</v>
      </c>
      <c r="E1236">
        <v>3</v>
      </c>
    </row>
    <row r="1237" spans="1:5" x14ac:dyDescent="0.25">
      <c r="A1237" t="str">
        <f t="shared" si="17"/>
        <v>Sunday</v>
      </c>
      <c r="B1237" s="1">
        <f>DATE(2018,10,28)</f>
        <v>43401</v>
      </c>
      <c r="C1237">
        <v>27</v>
      </c>
      <c r="D1237">
        <v>2</v>
      </c>
      <c r="E1237">
        <v>0</v>
      </c>
    </row>
    <row r="1238" spans="1:5" x14ac:dyDescent="0.25">
      <c r="A1238" t="str">
        <f t="shared" si="17"/>
        <v>Monday</v>
      </c>
      <c r="B1238" s="1">
        <f>DATE(2018,10,29)</f>
        <v>43402</v>
      </c>
      <c r="C1238">
        <v>49</v>
      </c>
      <c r="D1238">
        <v>0</v>
      </c>
      <c r="E1238">
        <v>0</v>
      </c>
    </row>
    <row r="1239" spans="1:5" x14ac:dyDescent="0.25">
      <c r="A1239" t="str">
        <f t="shared" si="17"/>
        <v>Tuesday</v>
      </c>
      <c r="B1239" s="1">
        <f>DATE(2018,10,30)</f>
        <v>43403</v>
      </c>
      <c r="C1239">
        <v>24</v>
      </c>
      <c r="D1239">
        <v>4</v>
      </c>
      <c r="E1239">
        <v>1</v>
      </c>
    </row>
    <row r="1240" spans="1:5" x14ac:dyDescent="0.25">
      <c r="A1240" t="str">
        <f t="shared" si="17"/>
        <v>Wednesday</v>
      </c>
      <c r="B1240" s="1">
        <f>DATE(2018,10,31)</f>
        <v>43404</v>
      </c>
      <c r="C1240">
        <v>22</v>
      </c>
      <c r="D1240">
        <v>0</v>
      </c>
      <c r="E1240">
        <v>0</v>
      </c>
    </row>
    <row r="1241" spans="1:5" x14ac:dyDescent="0.25">
      <c r="A1241" t="str">
        <f t="shared" si="17"/>
        <v>Thursday</v>
      </c>
      <c r="B1241" s="1">
        <f>DATE(2018,11,1)</f>
        <v>43405</v>
      </c>
      <c r="C1241">
        <v>2</v>
      </c>
      <c r="D1241">
        <v>0</v>
      </c>
      <c r="E1241">
        <v>0</v>
      </c>
    </row>
    <row r="1242" spans="1:5" x14ac:dyDescent="0.25">
      <c r="A1242" t="str">
        <f t="shared" si="17"/>
        <v>Friday</v>
      </c>
      <c r="B1242" s="1">
        <f>DATE(2018,11,2)</f>
        <v>43406</v>
      </c>
      <c r="C1242">
        <v>55</v>
      </c>
      <c r="D1242">
        <v>2</v>
      </c>
      <c r="E1242">
        <v>1</v>
      </c>
    </row>
    <row r="1243" spans="1:5" x14ac:dyDescent="0.25">
      <c r="A1243" t="str">
        <f t="shared" si="17"/>
        <v>Saturday</v>
      </c>
      <c r="B1243" s="1">
        <f>DATE(2018,11,3)</f>
        <v>43407</v>
      </c>
      <c r="C1243">
        <v>14</v>
      </c>
      <c r="D1243">
        <v>1</v>
      </c>
      <c r="E1243">
        <v>0</v>
      </c>
    </row>
    <row r="1244" spans="1:5" x14ac:dyDescent="0.25">
      <c r="A1244" t="str">
        <f t="shared" si="17"/>
        <v>Sunday</v>
      </c>
      <c r="B1244" s="1">
        <f>DATE(2018,11,4)</f>
        <v>43408</v>
      </c>
      <c r="C1244">
        <v>69</v>
      </c>
      <c r="D1244">
        <v>2</v>
      </c>
      <c r="E1244">
        <v>2</v>
      </c>
    </row>
    <row r="1245" spans="1:5" x14ac:dyDescent="0.25">
      <c r="A1245" t="str">
        <f t="shared" si="17"/>
        <v>Monday</v>
      </c>
      <c r="B1245" s="1">
        <f>DATE(2018,11,5)</f>
        <v>43409</v>
      </c>
      <c r="C1245">
        <v>11</v>
      </c>
      <c r="D1245">
        <v>1</v>
      </c>
      <c r="E1245">
        <v>0</v>
      </c>
    </row>
    <row r="1246" spans="1:5" x14ac:dyDescent="0.25">
      <c r="A1246" t="str">
        <f t="shared" si="17"/>
        <v>Tuesday</v>
      </c>
      <c r="B1246" s="1">
        <f>DATE(2018,11,6)</f>
        <v>43410</v>
      </c>
      <c r="C1246">
        <v>54</v>
      </c>
      <c r="D1246">
        <v>1</v>
      </c>
      <c r="E1246">
        <v>3</v>
      </c>
    </row>
    <row r="1247" spans="1:5" x14ac:dyDescent="0.25">
      <c r="A1247" t="str">
        <f t="shared" si="17"/>
        <v>Wednesday</v>
      </c>
      <c r="B1247" s="1">
        <f>DATE(2018,11,7)</f>
        <v>43411</v>
      </c>
      <c r="C1247">
        <v>30</v>
      </c>
      <c r="D1247">
        <v>2</v>
      </c>
      <c r="E1247">
        <v>2</v>
      </c>
    </row>
    <row r="1248" spans="1:5" x14ac:dyDescent="0.25">
      <c r="A1248" t="str">
        <f t="shared" si="17"/>
        <v>Thursday</v>
      </c>
      <c r="B1248" s="1">
        <f>DATE(2018,11,8)</f>
        <v>43412</v>
      </c>
      <c r="C1248">
        <v>19</v>
      </c>
      <c r="D1248">
        <v>0</v>
      </c>
      <c r="E1248">
        <v>0</v>
      </c>
    </row>
    <row r="1249" spans="1:5" x14ac:dyDescent="0.25">
      <c r="A1249" t="str">
        <f t="shared" si="17"/>
        <v>Friday</v>
      </c>
      <c r="B1249" s="1">
        <v>43413</v>
      </c>
      <c r="C1249">
        <v>0</v>
      </c>
      <c r="D1249">
        <v>0</v>
      </c>
      <c r="E1249">
        <v>0</v>
      </c>
    </row>
    <row r="1250" spans="1:5" x14ac:dyDescent="0.25">
      <c r="A1250" t="str">
        <f t="shared" si="17"/>
        <v>Saturday</v>
      </c>
      <c r="B1250" s="1">
        <f>DATE(2018,11,10)</f>
        <v>43414</v>
      </c>
      <c r="C1250">
        <v>35</v>
      </c>
      <c r="D1250">
        <v>1</v>
      </c>
      <c r="E1250">
        <v>2</v>
      </c>
    </row>
    <row r="1251" spans="1:5" x14ac:dyDescent="0.25">
      <c r="A1251" t="str">
        <f t="shared" si="17"/>
        <v>Sunday</v>
      </c>
      <c r="B1251" s="1">
        <f>DATE(2018,11,11)</f>
        <v>43415</v>
      </c>
      <c r="C1251">
        <v>7</v>
      </c>
      <c r="D1251">
        <v>2</v>
      </c>
      <c r="E1251">
        <v>0</v>
      </c>
    </row>
    <row r="1252" spans="1:5" x14ac:dyDescent="0.25">
      <c r="A1252" t="str">
        <f t="shared" si="17"/>
        <v>Monday</v>
      </c>
      <c r="B1252" s="1">
        <f>DATE(2018,11,12)</f>
        <v>43416</v>
      </c>
      <c r="C1252">
        <v>80</v>
      </c>
      <c r="D1252">
        <v>7</v>
      </c>
      <c r="E1252">
        <v>10</v>
      </c>
    </row>
    <row r="1253" spans="1:5" x14ac:dyDescent="0.25">
      <c r="A1253" t="str">
        <f t="shared" si="17"/>
        <v>Tuesday</v>
      </c>
      <c r="B1253" s="1">
        <f>DATE(2018,11,13)</f>
        <v>43417</v>
      </c>
      <c r="C1253">
        <v>8</v>
      </c>
      <c r="D1253">
        <v>0</v>
      </c>
      <c r="E1253">
        <v>1</v>
      </c>
    </row>
    <row r="1254" spans="1:5" x14ac:dyDescent="0.25">
      <c r="A1254" t="str">
        <f t="shared" si="17"/>
        <v>Wednesday</v>
      </c>
      <c r="B1254" s="1">
        <f>DATE(2018,11,14)</f>
        <v>43418</v>
      </c>
      <c r="C1254">
        <v>17</v>
      </c>
      <c r="D1254">
        <v>0</v>
      </c>
      <c r="E1254">
        <v>2</v>
      </c>
    </row>
    <row r="1255" spans="1:5" x14ac:dyDescent="0.25">
      <c r="A1255" t="str">
        <f t="shared" si="17"/>
        <v>Thursday</v>
      </c>
      <c r="B1255" s="1">
        <f>DATE(2018,11,15)</f>
        <v>43419</v>
      </c>
      <c r="C1255">
        <v>13</v>
      </c>
      <c r="D1255">
        <v>0</v>
      </c>
      <c r="E1255">
        <v>2</v>
      </c>
    </row>
    <row r="1256" spans="1:5" x14ac:dyDescent="0.25">
      <c r="A1256" t="str">
        <f t="shared" si="17"/>
        <v>Friday</v>
      </c>
      <c r="B1256" s="1">
        <f>DATE(2018,11,16)</f>
        <v>43420</v>
      </c>
      <c r="C1256">
        <v>26</v>
      </c>
      <c r="D1256">
        <v>1</v>
      </c>
      <c r="E1256">
        <v>0</v>
      </c>
    </row>
    <row r="1257" spans="1:5" x14ac:dyDescent="0.25">
      <c r="A1257" t="str">
        <f t="shared" si="17"/>
        <v>Saturday</v>
      </c>
      <c r="B1257" s="1">
        <f>DATE(2018,11,17)</f>
        <v>43421</v>
      </c>
      <c r="C1257">
        <v>33</v>
      </c>
      <c r="D1257">
        <v>2</v>
      </c>
      <c r="E1257">
        <v>4</v>
      </c>
    </row>
    <row r="1258" spans="1:5" x14ac:dyDescent="0.25">
      <c r="A1258" t="str">
        <f t="shared" si="17"/>
        <v>Sunday</v>
      </c>
      <c r="B1258" s="1">
        <f>DATE(2018,11,18)</f>
        <v>43422</v>
      </c>
      <c r="C1258">
        <v>10</v>
      </c>
      <c r="D1258">
        <v>0</v>
      </c>
      <c r="E1258">
        <v>1</v>
      </c>
    </row>
    <row r="1259" spans="1:5" x14ac:dyDescent="0.25">
      <c r="A1259" t="str">
        <f t="shared" si="17"/>
        <v>Monday</v>
      </c>
      <c r="B1259" s="1">
        <f>DATE(2018,11,19)</f>
        <v>43423</v>
      </c>
      <c r="C1259">
        <v>22</v>
      </c>
      <c r="D1259">
        <v>0</v>
      </c>
      <c r="E1259">
        <v>5</v>
      </c>
    </row>
    <row r="1260" spans="1:5" x14ac:dyDescent="0.25">
      <c r="A1260" t="str">
        <f t="shared" si="17"/>
        <v>Tuesday</v>
      </c>
      <c r="B1260" s="1">
        <f>DATE(2018,11,20)</f>
        <v>43424</v>
      </c>
      <c r="C1260">
        <v>19</v>
      </c>
      <c r="D1260">
        <v>0</v>
      </c>
      <c r="E1260">
        <v>2</v>
      </c>
    </row>
    <row r="1261" spans="1:5" x14ac:dyDescent="0.25">
      <c r="A1261" t="str">
        <f t="shared" si="17"/>
        <v>Wednesday</v>
      </c>
      <c r="B1261" s="1">
        <f>DATE(2018,11,21)</f>
        <v>43425</v>
      </c>
      <c r="C1261">
        <v>28</v>
      </c>
      <c r="D1261">
        <v>0</v>
      </c>
      <c r="E1261">
        <v>2</v>
      </c>
    </row>
    <row r="1262" spans="1:5" x14ac:dyDescent="0.25">
      <c r="A1262" t="str">
        <f t="shared" si="17"/>
        <v>Thursday</v>
      </c>
      <c r="B1262" s="1">
        <f>DATE(2018,11,22)</f>
        <v>43426</v>
      </c>
      <c r="C1262">
        <v>10</v>
      </c>
      <c r="D1262">
        <v>0</v>
      </c>
      <c r="E1262">
        <v>0</v>
      </c>
    </row>
    <row r="1263" spans="1:5" x14ac:dyDescent="0.25">
      <c r="A1263" t="str">
        <f t="shared" si="17"/>
        <v>Friday</v>
      </c>
      <c r="B1263" s="1">
        <f>DATE(2018,11,23)</f>
        <v>43427</v>
      </c>
      <c r="C1263">
        <v>5</v>
      </c>
      <c r="D1263">
        <v>1</v>
      </c>
      <c r="E1263">
        <v>0</v>
      </c>
    </row>
    <row r="1264" spans="1:5" x14ac:dyDescent="0.25">
      <c r="A1264" t="str">
        <f t="shared" si="17"/>
        <v>Saturday</v>
      </c>
      <c r="B1264" s="1">
        <f>DATE(2018,11,24)</f>
        <v>43428</v>
      </c>
      <c r="C1264">
        <v>3</v>
      </c>
      <c r="D1264">
        <v>0</v>
      </c>
      <c r="E1264">
        <v>0</v>
      </c>
    </row>
    <row r="1265" spans="1:5" x14ac:dyDescent="0.25">
      <c r="A1265" t="str">
        <f t="shared" si="17"/>
        <v>Sunday</v>
      </c>
      <c r="B1265" s="1">
        <f>DATE(2018,11,25)</f>
        <v>43429</v>
      </c>
      <c r="C1265">
        <v>50</v>
      </c>
      <c r="D1265">
        <v>1</v>
      </c>
      <c r="E1265">
        <v>5</v>
      </c>
    </row>
    <row r="1266" spans="1:5" x14ac:dyDescent="0.25">
      <c r="A1266" t="str">
        <f t="shared" si="17"/>
        <v>Monday</v>
      </c>
      <c r="B1266" s="1">
        <f>DATE(2018,11,26)</f>
        <v>43430</v>
      </c>
      <c r="C1266">
        <v>33</v>
      </c>
      <c r="D1266">
        <v>0</v>
      </c>
      <c r="E1266">
        <v>1</v>
      </c>
    </row>
    <row r="1267" spans="1:5" x14ac:dyDescent="0.25">
      <c r="A1267" t="str">
        <f t="shared" si="17"/>
        <v>Tuesday</v>
      </c>
      <c r="B1267" s="1">
        <v>43431</v>
      </c>
      <c r="C1267">
        <v>0</v>
      </c>
      <c r="D1267">
        <v>0</v>
      </c>
      <c r="E1267">
        <v>0</v>
      </c>
    </row>
    <row r="1268" spans="1:5" x14ac:dyDescent="0.25">
      <c r="A1268" t="str">
        <f t="shared" si="17"/>
        <v>Wednesday</v>
      </c>
      <c r="B1268" s="1">
        <f>DATE(2018,11,28)</f>
        <v>43432</v>
      </c>
      <c r="C1268">
        <v>13</v>
      </c>
      <c r="D1268">
        <v>1</v>
      </c>
      <c r="E1268">
        <v>3</v>
      </c>
    </row>
    <row r="1269" spans="1:5" x14ac:dyDescent="0.25">
      <c r="A1269" t="str">
        <f t="shared" si="17"/>
        <v>Thursday</v>
      </c>
      <c r="B1269" s="1">
        <v>43433</v>
      </c>
      <c r="C1269">
        <v>0</v>
      </c>
      <c r="D1269">
        <v>0</v>
      </c>
      <c r="E1269">
        <v>0</v>
      </c>
    </row>
    <row r="1270" spans="1:5" x14ac:dyDescent="0.25">
      <c r="A1270" t="str">
        <f t="shared" si="17"/>
        <v>Friday</v>
      </c>
      <c r="B1270" s="1">
        <f>DATE(2018,11,30)</f>
        <v>43434</v>
      </c>
      <c r="C1270">
        <v>20</v>
      </c>
      <c r="D1270">
        <v>1</v>
      </c>
      <c r="E1270">
        <v>1</v>
      </c>
    </row>
    <row r="1271" spans="1:5" x14ac:dyDescent="0.25">
      <c r="A1271" t="str">
        <f t="shared" si="17"/>
        <v>Saturday</v>
      </c>
      <c r="B1271" s="1">
        <f>DATE(2018,12,1)</f>
        <v>43435</v>
      </c>
      <c r="C1271">
        <v>8</v>
      </c>
      <c r="D1271">
        <v>0</v>
      </c>
      <c r="E1271">
        <v>0</v>
      </c>
    </row>
    <row r="1272" spans="1:5" x14ac:dyDescent="0.25">
      <c r="A1272" t="str">
        <f t="shared" si="17"/>
        <v>Sunday</v>
      </c>
      <c r="B1272" s="1">
        <f>DATE(2018,12,2)</f>
        <v>43436</v>
      </c>
      <c r="C1272">
        <v>18</v>
      </c>
      <c r="D1272">
        <v>0</v>
      </c>
      <c r="E1272">
        <v>0</v>
      </c>
    </row>
    <row r="1273" spans="1:5" x14ac:dyDescent="0.25">
      <c r="A1273" t="str">
        <f t="shared" si="17"/>
        <v>Monday</v>
      </c>
      <c r="B1273" s="1">
        <f>DATE(2018,12,3)</f>
        <v>43437</v>
      </c>
      <c r="C1273">
        <v>42</v>
      </c>
      <c r="D1273">
        <v>0</v>
      </c>
      <c r="E1273">
        <v>16</v>
      </c>
    </row>
    <row r="1274" spans="1:5" x14ac:dyDescent="0.25">
      <c r="A1274" t="str">
        <f t="shared" si="17"/>
        <v>Tuesday</v>
      </c>
      <c r="B1274" s="1">
        <f>DATE(2018,12,4)</f>
        <v>43438</v>
      </c>
      <c r="C1274">
        <v>18</v>
      </c>
      <c r="D1274">
        <v>0</v>
      </c>
      <c r="E1274">
        <v>7</v>
      </c>
    </row>
    <row r="1275" spans="1:5" x14ac:dyDescent="0.25">
      <c r="A1275" t="str">
        <f t="shared" si="17"/>
        <v>Wednesday</v>
      </c>
      <c r="B1275" s="1">
        <f>DATE(2018,12,5)</f>
        <v>43439</v>
      </c>
      <c r="C1275">
        <v>10</v>
      </c>
      <c r="D1275">
        <v>0</v>
      </c>
      <c r="E1275">
        <v>3</v>
      </c>
    </row>
    <row r="1276" spans="1:5" x14ac:dyDescent="0.25">
      <c r="A1276" t="str">
        <f t="shared" si="17"/>
        <v>Thursday</v>
      </c>
      <c r="B1276" s="1">
        <f>DATE(2018,12,6)</f>
        <v>43440</v>
      </c>
      <c r="C1276">
        <v>7</v>
      </c>
      <c r="D1276">
        <v>0</v>
      </c>
      <c r="E1276">
        <v>1</v>
      </c>
    </row>
    <row r="1277" spans="1:5" x14ac:dyDescent="0.25">
      <c r="A1277" t="str">
        <f t="shared" si="17"/>
        <v>Friday</v>
      </c>
      <c r="B1277" s="1">
        <f>DATE(2018,12,7)</f>
        <v>43441</v>
      </c>
      <c r="C1277">
        <v>3</v>
      </c>
      <c r="D1277">
        <v>0</v>
      </c>
      <c r="E1277">
        <v>0</v>
      </c>
    </row>
    <row r="1278" spans="1:5" x14ac:dyDescent="0.25">
      <c r="A1278" t="str">
        <f t="shared" si="17"/>
        <v>Saturday</v>
      </c>
      <c r="B1278" s="1">
        <f>DATE(2018,12,8)</f>
        <v>43442</v>
      </c>
      <c r="C1278">
        <v>25</v>
      </c>
      <c r="D1278">
        <v>1</v>
      </c>
      <c r="E1278">
        <v>3</v>
      </c>
    </row>
    <row r="1279" spans="1:5" x14ac:dyDescent="0.25">
      <c r="A1279" t="str">
        <f t="shared" si="17"/>
        <v>Sunday</v>
      </c>
      <c r="B1279" s="1">
        <v>43443</v>
      </c>
      <c r="C1279">
        <v>0</v>
      </c>
      <c r="D1279">
        <v>0</v>
      </c>
      <c r="E1279">
        <v>0</v>
      </c>
    </row>
    <row r="1280" spans="1:5" x14ac:dyDescent="0.25">
      <c r="A1280" t="str">
        <f t="shared" si="17"/>
        <v>Monday</v>
      </c>
      <c r="B1280" s="1">
        <f>DATE(2018,12,10)</f>
        <v>43444</v>
      </c>
      <c r="C1280">
        <v>24</v>
      </c>
      <c r="D1280">
        <v>2</v>
      </c>
      <c r="E1280">
        <v>6</v>
      </c>
    </row>
    <row r="1281" spans="1:5" x14ac:dyDescent="0.25">
      <c r="A1281" t="str">
        <f t="shared" si="17"/>
        <v>Tuesday</v>
      </c>
      <c r="B1281" s="1">
        <f>DATE(2018,12,11)</f>
        <v>43445</v>
      </c>
      <c r="C1281">
        <v>21</v>
      </c>
      <c r="D1281">
        <v>0</v>
      </c>
      <c r="E1281">
        <v>3</v>
      </c>
    </row>
    <row r="1282" spans="1:5" x14ac:dyDescent="0.25">
      <c r="A1282" t="str">
        <f t="shared" ref="A1282:A1345" si="18">TEXT(B1282,"dddd")</f>
        <v>Wednesday</v>
      </c>
      <c r="B1282" s="1">
        <f>DATE(2018,12,12)</f>
        <v>43446</v>
      </c>
      <c r="C1282">
        <v>6</v>
      </c>
      <c r="D1282">
        <v>0</v>
      </c>
      <c r="E1282">
        <v>1</v>
      </c>
    </row>
    <row r="1283" spans="1:5" x14ac:dyDescent="0.25">
      <c r="A1283" t="str">
        <f t="shared" si="18"/>
        <v>Thursday</v>
      </c>
      <c r="B1283" s="1">
        <f>DATE(2018,12,13)</f>
        <v>43447</v>
      </c>
      <c r="C1283">
        <v>31</v>
      </c>
      <c r="D1283">
        <v>1</v>
      </c>
      <c r="E1283">
        <v>2</v>
      </c>
    </row>
    <row r="1284" spans="1:5" x14ac:dyDescent="0.25">
      <c r="A1284" t="str">
        <f t="shared" si="18"/>
        <v>Friday</v>
      </c>
      <c r="B1284" s="1">
        <v>43448</v>
      </c>
      <c r="C1284">
        <v>0</v>
      </c>
      <c r="D1284">
        <v>0</v>
      </c>
      <c r="E1284">
        <v>0</v>
      </c>
    </row>
    <row r="1285" spans="1:5" x14ac:dyDescent="0.25">
      <c r="A1285" t="str">
        <f t="shared" si="18"/>
        <v>Saturday</v>
      </c>
      <c r="B1285" s="1">
        <f>DATE(2018,12,15)</f>
        <v>43449</v>
      </c>
      <c r="C1285">
        <v>12</v>
      </c>
      <c r="D1285">
        <v>0</v>
      </c>
      <c r="E1285">
        <v>5</v>
      </c>
    </row>
    <row r="1286" spans="1:5" x14ac:dyDescent="0.25">
      <c r="A1286" t="str">
        <f t="shared" si="18"/>
        <v>Sunday</v>
      </c>
      <c r="B1286" s="1">
        <f>DATE(2018,12,16)</f>
        <v>43450</v>
      </c>
      <c r="C1286">
        <v>2</v>
      </c>
      <c r="D1286">
        <v>0</v>
      </c>
      <c r="E1286">
        <v>0</v>
      </c>
    </row>
    <row r="1287" spans="1:5" x14ac:dyDescent="0.25">
      <c r="A1287" t="str">
        <f t="shared" si="18"/>
        <v>Monday</v>
      </c>
      <c r="B1287" s="1">
        <f>DATE(2018,12,17)</f>
        <v>43451</v>
      </c>
      <c r="C1287">
        <v>3</v>
      </c>
      <c r="D1287">
        <v>0</v>
      </c>
      <c r="E1287">
        <v>3</v>
      </c>
    </row>
    <row r="1288" spans="1:5" x14ac:dyDescent="0.25">
      <c r="A1288" t="str">
        <f t="shared" si="18"/>
        <v>Tuesday</v>
      </c>
      <c r="B1288" s="1">
        <v>43452</v>
      </c>
      <c r="C1288">
        <v>0</v>
      </c>
      <c r="D1288">
        <v>0</v>
      </c>
      <c r="E1288">
        <v>0</v>
      </c>
    </row>
    <row r="1289" spans="1:5" x14ac:dyDescent="0.25">
      <c r="A1289" t="str">
        <f t="shared" si="18"/>
        <v>Wednesday</v>
      </c>
      <c r="B1289" s="1">
        <f>DATE(2018,12,19)</f>
        <v>43453</v>
      </c>
      <c r="C1289">
        <v>3</v>
      </c>
      <c r="D1289">
        <v>0</v>
      </c>
      <c r="E1289">
        <v>2</v>
      </c>
    </row>
    <row r="1290" spans="1:5" x14ac:dyDescent="0.25">
      <c r="A1290" t="str">
        <f t="shared" si="18"/>
        <v>Thursday</v>
      </c>
      <c r="B1290" s="1">
        <f>DATE(2018,12,20)</f>
        <v>43454</v>
      </c>
      <c r="C1290">
        <v>8</v>
      </c>
      <c r="D1290">
        <v>0</v>
      </c>
      <c r="E1290">
        <v>0</v>
      </c>
    </row>
    <row r="1291" spans="1:5" x14ac:dyDescent="0.25">
      <c r="A1291" t="str">
        <f t="shared" si="18"/>
        <v>Friday</v>
      </c>
      <c r="B1291" s="1">
        <f>DATE(2018,12,21)</f>
        <v>43455</v>
      </c>
      <c r="C1291">
        <v>10</v>
      </c>
      <c r="D1291">
        <v>0</v>
      </c>
      <c r="E1291">
        <v>1</v>
      </c>
    </row>
    <row r="1292" spans="1:5" x14ac:dyDescent="0.25">
      <c r="A1292" t="str">
        <f t="shared" si="18"/>
        <v>Saturday</v>
      </c>
      <c r="B1292" s="1">
        <f>DATE(2018,12,22)</f>
        <v>43456</v>
      </c>
      <c r="C1292">
        <v>11</v>
      </c>
      <c r="D1292">
        <v>1</v>
      </c>
      <c r="E1292">
        <v>2</v>
      </c>
    </row>
    <row r="1293" spans="1:5" x14ac:dyDescent="0.25">
      <c r="A1293" t="str">
        <f t="shared" si="18"/>
        <v>Sunday</v>
      </c>
      <c r="B1293" s="1">
        <f>DATE(2018,12,23)</f>
        <v>43457</v>
      </c>
      <c r="C1293">
        <v>9</v>
      </c>
      <c r="D1293">
        <v>0</v>
      </c>
      <c r="E1293">
        <v>1</v>
      </c>
    </row>
    <row r="1294" spans="1:5" x14ac:dyDescent="0.25">
      <c r="A1294" t="str">
        <f t="shared" si="18"/>
        <v>Monday</v>
      </c>
      <c r="B1294" s="1">
        <f>DATE(2018,12,24)</f>
        <v>43458</v>
      </c>
      <c r="C1294">
        <v>12</v>
      </c>
      <c r="D1294">
        <v>2</v>
      </c>
      <c r="E1294">
        <v>3</v>
      </c>
    </row>
    <row r="1295" spans="1:5" x14ac:dyDescent="0.25">
      <c r="A1295" t="str">
        <f t="shared" si="18"/>
        <v>Tuesday</v>
      </c>
      <c r="B1295" s="1">
        <f>DATE(2018,12,25)</f>
        <v>43459</v>
      </c>
      <c r="C1295">
        <v>44</v>
      </c>
      <c r="D1295">
        <v>3</v>
      </c>
      <c r="E1295">
        <v>2</v>
      </c>
    </row>
    <row r="1296" spans="1:5" x14ac:dyDescent="0.25">
      <c r="A1296" t="str">
        <f t="shared" si="18"/>
        <v>Wednesday</v>
      </c>
      <c r="B1296" s="1">
        <f>DATE(2018,12,26)</f>
        <v>43460</v>
      </c>
      <c r="C1296">
        <v>5</v>
      </c>
      <c r="D1296">
        <v>0</v>
      </c>
      <c r="E1296">
        <v>1</v>
      </c>
    </row>
    <row r="1297" spans="1:5" x14ac:dyDescent="0.25">
      <c r="A1297" t="str">
        <f t="shared" si="18"/>
        <v>Thursday</v>
      </c>
      <c r="B1297" s="1">
        <f>DATE(2018,12,27)</f>
        <v>43461</v>
      </c>
      <c r="C1297">
        <v>2</v>
      </c>
      <c r="D1297">
        <v>0</v>
      </c>
      <c r="E1297">
        <v>0</v>
      </c>
    </row>
    <row r="1298" spans="1:5" x14ac:dyDescent="0.25">
      <c r="A1298" t="str">
        <f t="shared" si="18"/>
        <v>Friday</v>
      </c>
      <c r="B1298" s="1">
        <f>DATE(2018,12,28)</f>
        <v>43462</v>
      </c>
      <c r="C1298">
        <v>4</v>
      </c>
      <c r="D1298">
        <v>0</v>
      </c>
      <c r="E1298">
        <v>2</v>
      </c>
    </row>
    <row r="1299" spans="1:5" x14ac:dyDescent="0.25">
      <c r="A1299" t="str">
        <f t="shared" si="18"/>
        <v>Saturday</v>
      </c>
      <c r="B1299" s="1">
        <f>DATE(2018,12,29)</f>
        <v>43463</v>
      </c>
      <c r="C1299">
        <v>25</v>
      </c>
      <c r="D1299">
        <v>1</v>
      </c>
      <c r="E1299">
        <v>6</v>
      </c>
    </row>
    <row r="1300" spans="1:5" x14ac:dyDescent="0.25">
      <c r="A1300" t="str">
        <f t="shared" si="18"/>
        <v>Sunday</v>
      </c>
      <c r="B1300" s="1">
        <f>DATE(2018,12,30)</f>
        <v>43464</v>
      </c>
      <c r="C1300">
        <v>17</v>
      </c>
      <c r="D1300">
        <v>1</v>
      </c>
      <c r="E1300">
        <v>2</v>
      </c>
    </row>
    <row r="1301" spans="1:5" x14ac:dyDescent="0.25">
      <c r="A1301" t="str">
        <f t="shared" si="18"/>
        <v>Monday</v>
      </c>
      <c r="B1301" s="1">
        <f>DATE(2018,12,31)</f>
        <v>43465</v>
      </c>
      <c r="C1301">
        <v>16</v>
      </c>
      <c r="D1301">
        <v>1</v>
      </c>
      <c r="E1301">
        <v>5</v>
      </c>
    </row>
    <row r="1302" spans="1:5" x14ac:dyDescent="0.25">
      <c r="A1302" t="str">
        <f t="shared" si="18"/>
        <v>Tuesday</v>
      </c>
      <c r="B1302" s="1">
        <f>DATE(2019,1,1)</f>
        <v>43466</v>
      </c>
      <c r="C1302">
        <v>26</v>
      </c>
      <c r="D1302">
        <v>1</v>
      </c>
      <c r="E1302">
        <v>2</v>
      </c>
    </row>
    <row r="1303" spans="1:5" x14ac:dyDescent="0.25">
      <c r="A1303" t="str">
        <f t="shared" si="18"/>
        <v>Wednesday</v>
      </c>
      <c r="B1303" s="1">
        <f>DATE(2019,1,2)</f>
        <v>43467</v>
      </c>
      <c r="C1303">
        <v>5</v>
      </c>
      <c r="D1303">
        <v>0</v>
      </c>
      <c r="E1303">
        <v>2</v>
      </c>
    </row>
    <row r="1304" spans="1:5" x14ac:dyDescent="0.25">
      <c r="A1304" t="str">
        <f t="shared" si="18"/>
        <v>Thursday</v>
      </c>
      <c r="B1304" s="1">
        <f>DATE(2019,1,3)</f>
        <v>43468</v>
      </c>
      <c r="C1304">
        <v>14</v>
      </c>
      <c r="D1304">
        <v>0</v>
      </c>
      <c r="E1304">
        <v>3</v>
      </c>
    </row>
    <row r="1305" spans="1:5" x14ac:dyDescent="0.25">
      <c r="A1305" t="str">
        <f t="shared" si="18"/>
        <v>Friday</v>
      </c>
      <c r="B1305" s="1">
        <f>DATE(2019,1,4)</f>
        <v>43469</v>
      </c>
      <c r="C1305">
        <v>16</v>
      </c>
      <c r="D1305">
        <v>3</v>
      </c>
      <c r="E1305">
        <v>1</v>
      </c>
    </row>
    <row r="1306" spans="1:5" x14ac:dyDescent="0.25">
      <c r="A1306" t="str">
        <f t="shared" si="18"/>
        <v>Saturday</v>
      </c>
      <c r="B1306" s="1">
        <f>DATE(2019,1,5)</f>
        <v>43470</v>
      </c>
      <c r="C1306">
        <v>21</v>
      </c>
      <c r="D1306">
        <v>1</v>
      </c>
      <c r="E1306">
        <v>2</v>
      </c>
    </row>
    <row r="1307" spans="1:5" x14ac:dyDescent="0.25">
      <c r="A1307" t="str">
        <f t="shared" si="18"/>
        <v>Sunday</v>
      </c>
      <c r="B1307" s="1">
        <f>DATE(2019,1,6)</f>
        <v>43471</v>
      </c>
      <c r="C1307">
        <v>13</v>
      </c>
      <c r="D1307">
        <v>1</v>
      </c>
      <c r="E1307">
        <v>0</v>
      </c>
    </row>
    <row r="1308" spans="1:5" x14ac:dyDescent="0.25">
      <c r="A1308" t="str">
        <f t="shared" si="18"/>
        <v>Monday</v>
      </c>
      <c r="B1308" s="1">
        <f>DATE(2019,1,7)</f>
        <v>43472</v>
      </c>
      <c r="C1308">
        <v>11</v>
      </c>
      <c r="D1308">
        <v>1</v>
      </c>
      <c r="E1308">
        <v>1</v>
      </c>
    </row>
    <row r="1309" spans="1:5" x14ac:dyDescent="0.25">
      <c r="A1309" t="str">
        <f t="shared" si="18"/>
        <v>Tuesday</v>
      </c>
      <c r="B1309" s="1">
        <f>DATE(2019,1,8)</f>
        <v>43473</v>
      </c>
      <c r="C1309">
        <v>1</v>
      </c>
      <c r="D1309">
        <v>0</v>
      </c>
      <c r="E1309">
        <v>0</v>
      </c>
    </row>
    <row r="1310" spans="1:5" x14ac:dyDescent="0.25">
      <c r="A1310" t="str">
        <f t="shared" si="18"/>
        <v>Wednesday</v>
      </c>
      <c r="B1310" s="1">
        <f>DATE(2019,1,9)</f>
        <v>43474</v>
      </c>
      <c r="C1310">
        <v>22</v>
      </c>
      <c r="D1310">
        <v>2</v>
      </c>
      <c r="E1310">
        <v>0</v>
      </c>
    </row>
    <row r="1311" spans="1:5" x14ac:dyDescent="0.25">
      <c r="A1311" t="str">
        <f t="shared" si="18"/>
        <v>Thursday</v>
      </c>
      <c r="B1311" s="1">
        <f>DATE(2019,1,10)</f>
        <v>43475</v>
      </c>
      <c r="C1311">
        <v>14</v>
      </c>
      <c r="D1311">
        <v>0</v>
      </c>
      <c r="E1311">
        <v>3</v>
      </c>
    </row>
    <row r="1312" spans="1:5" x14ac:dyDescent="0.25">
      <c r="A1312" t="str">
        <f t="shared" si="18"/>
        <v>Friday</v>
      </c>
      <c r="B1312" s="1">
        <f>DATE(2019,1,11)</f>
        <v>43476</v>
      </c>
      <c r="C1312">
        <v>20</v>
      </c>
      <c r="D1312">
        <v>1</v>
      </c>
      <c r="E1312">
        <v>3</v>
      </c>
    </row>
    <row r="1313" spans="1:5" x14ac:dyDescent="0.25">
      <c r="A1313" t="str">
        <f t="shared" si="18"/>
        <v>Saturday</v>
      </c>
      <c r="B1313" s="1">
        <f>DATE(2019,1,12)</f>
        <v>43477</v>
      </c>
      <c r="C1313">
        <v>2</v>
      </c>
      <c r="D1313">
        <v>0</v>
      </c>
      <c r="E1313">
        <v>1</v>
      </c>
    </row>
    <row r="1314" spans="1:5" x14ac:dyDescent="0.25">
      <c r="A1314" t="str">
        <f t="shared" si="18"/>
        <v>Sunday</v>
      </c>
      <c r="B1314" s="1">
        <f>DATE(2019,1,13)</f>
        <v>43478</v>
      </c>
      <c r="C1314">
        <v>24</v>
      </c>
      <c r="D1314">
        <v>0</v>
      </c>
      <c r="E1314">
        <v>3</v>
      </c>
    </row>
    <row r="1315" spans="1:5" x14ac:dyDescent="0.25">
      <c r="A1315" t="str">
        <f t="shared" si="18"/>
        <v>Monday</v>
      </c>
      <c r="B1315" s="1">
        <f>DATE(2019,1,14)</f>
        <v>43479</v>
      </c>
      <c r="C1315">
        <v>36</v>
      </c>
      <c r="D1315">
        <v>0</v>
      </c>
      <c r="E1315">
        <v>3</v>
      </c>
    </row>
    <row r="1316" spans="1:5" x14ac:dyDescent="0.25">
      <c r="A1316" t="str">
        <f t="shared" si="18"/>
        <v>Tuesday</v>
      </c>
      <c r="B1316" s="1">
        <f>DATE(2019,1,15)</f>
        <v>43480</v>
      </c>
      <c r="C1316">
        <v>44</v>
      </c>
      <c r="D1316">
        <v>2</v>
      </c>
      <c r="E1316">
        <v>4</v>
      </c>
    </row>
    <row r="1317" spans="1:5" x14ac:dyDescent="0.25">
      <c r="A1317" t="str">
        <f t="shared" si="18"/>
        <v>Wednesday</v>
      </c>
      <c r="B1317" s="1">
        <f>DATE(2019,1,16)</f>
        <v>43481</v>
      </c>
      <c r="C1317">
        <v>16</v>
      </c>
      <c r="D1317">
        <v>0</v>
      </c>
      <c r="E1317">
        <v>6</v>
      </c>
    </row>
    <row r="1318" spans="1:5" x14ac:dyDescent="0.25">
      <c r="A1318" t="str">
        <f t="shared" si="18"/>
        <v>Thursday</v>
      </c>
      <c r="B1318" s="1">
        <f>DATE(2019,1,17)</f>
        <v>43482</v>
      </c>
      <c r="C1318">
        <v>11</v>
      </c>
      <c r="D1318">
        <v>2</v>
      </c>
      <c r="E1318">
        <v>1</v>
      </c>
    </row>
    <row r="1319" spans="1:5" x14ac:dyDescent="0.25">
      <c r="A1319" t="str">
        <f t="shared" si="18"/>
        <v>Friday</v>
      </c>
      <c r="B1319" s="1">
        <f>DATE(2019,1,18)</f>
        <v>43483</v>
      </c>
      <c r="C1319">
        <v>15</v>
      </c>
      <c r="D1319">
        <v>1</v>
      </c>
      <c r="E1319">
        <v>1</v>
      </c>
    </row>
    <row r="1320" spans="1:5" x14ac:dyDescent="0.25">
      <c r="A1320" t="str">
        <f t="shared" si="18"/>
        <v>Saturday</v>
      </c>
      <c r="B1320" s="1">
        <f>DATE(2019,1,19)</f>
        <v>43484</v>
      </c>
      <c r="C1320">
        <v>8</v>
      </c>
      <c r="D1320">
        <v>1</v>
      </c>
      <c r="E1320">
        <v>3</v>
      </c>
    </row>
    <row r="1321" spans="1:5" x14ac:dyDescent="0.25">
      <c r="A1321" t="str">
        <f t="shared" si="18"/>
        <v>Sunday</v>
      </c>
      <c r="B1321" s="1">
        <f>DATE(2019,1,20)</f>
        <v>43485</v>
      </c>
      <c r="C1321">
        <v>9</v>
      </c>
      <c r="D1321">
        <v>1</v>
      </c>
      <c r="E1321">
        <v>1</v>
      </c>
    </row>
    <row r="1322" spans="1:5" x14ac:dyDescent="0.25">
      <c r="A1322" t="str">
        <f t="shared" si="18"/>
        <v>Monday</v>
      </c>
      <c r="B1322" s="1">
        <f>DATE(2019,1,21)</f>
        <v>43486</v>
      </c>
      <c r="C1322">
        <v>17</v>
      </c>
      <c r="D1322">
        <v>1</v>
      </c>
      <c r="E1322">
        <v>7</v>
      </c>
    </row>
    <row r="1323" spans="1:5" x14ac:dyDescent="0.25">
      <c r="A1323" t="str">
        <f t="shared" si="18"/>
        <v>Tuesday</v>
      </c>
      <c r="B1323" s="1">
        <f>DATE(2019,1,22)</f>
        <v>43487</v>
      </c>
      <c r="C1323">
        <v>3</v>
      </c>
      <c r="D1323">
        <v>0</v>
      </c>
      <c r="E1323">
        <v>2</v>
      </c>
    </row>
    <row r="1324" spans="1:5" x14ac:dyDescent="0.25">
      <c r="A1324" t="str">
        <f t="shared" si="18"/>
        <v>Wednesday</v>
      </c>
      <c r="B1324" s="1">
        <f>DATE(2019,1,23)</f>
        <v>43488</v>
      </c>
      <c r="C1324">
        <v>9</v>
      </c>
      <c r="D1324">
        <v>0</v>
      </c>
      <c r="E1324">
        <v>2</v>
      </c>
    </row>
    <row r="1325" spans="1:5" x14ac:dyDescent="0.25">
      <c r="A1325" t="str">
        <f t="shared" si="18"/>
        <v>Thursday</v>
      </c>
      <c r="B1325" s="1">
        <f>DATE(2019,1,24)</f>
        <v>43489</v>
      </c>
      <c r="C1325">
        <v>24</v>
      </c>
      <c r="D1325">
        <v>0</v>
      </c>
      <c r="E1325">
        <v>0</v>
      </c>
    </row>
    <row r="1326" spans="1:5" x14ac:dyDescent="0.25">
      <c r="A1326" t="str">
        <f t="shared" si="18"/>
        <v>Friday</v>
      </c>
      <c r="B1326" s="1">
        <f>DATE(2019,1,25)</f>
        <v>43490</v>
      </c>
      <c r="C1326">
        <v>13</v>
      </c>
      <c r="D1326">
        <v>2</v>
      </c>
      <c r="E1326">
        <v>0</v>
      </c>
    </row>
    <row r="1327" spans="1:5" x14ac:dyDescent="0.25">
      <c r="A1327" t="str">
        <f t="shared" si="18"/>
        <v>Saturday</v>
      </c>
      <c r="B1327" s="1">
        <f>DATE(2019,1,26)</f>
        <v>43491</v>
      </c>
      <c r="C1327">
        <v>22</v>
      </c>
      <c r="D1327">
        <v>0</v>
      </c>
      <c r="E1327">
        <v>1</v>
      </c>
    </row>
    <row r="1328" spans="1:5" x14ac:dyDescent="0.25">
      <c r="A1328" t="str">
        <f t="shared" si="18"/>
        <v>Sunday</v>
      </c>
      <c r="B1328" s="1">
        <f>DATE(2019,1,27)</f>
        <v>43492</v>
      </c>
      <c r="C1328">
        <v>9</v>
      </c>
      <c r="D1328">
        <v>0</v>
      </c>
      <c r="E1328">
        <v>1</v>
      </c>
    </row>
    <row r="1329" spans="1:5" x14ac:dyDescent="0.25">
      <c r="A1329" t="str">
        <f t="shared" si="18"/>
        <v>Monday</v>
      </c>
      <c r="B1329" s="1">
        <f>DATE(2019,1,28)</f>
        <v>43493</v>
      </c>
      <c r="C1329">
        <v>3</v>
      </c>
      <c r="D1329">
        <v>0</v>
      </c>
      <c r="E1329">
        <v>0</v>
      </c>
    </row>
    <row r="1330" spans="1:5" x14ac:dyDescent="0.25">
      <c r="A1330" t="str">
        <f t="shared" si="18"/>
        <v>Tuesday</v>
      </c>
      <c r="B1330" s="1">
        <f>DATE(2019,1,29)</f>
        <v>43494</v>
      </c>
      <c r="C1330">
        <v>13</v>
      </c>
      <c r="D1330">
        <v>1</v>
      </c>
      <c r="E1330">
        <v>4</v>
      </c>
    </row>
    <row r="1331" spans="1:5" x14ac:dyDescent="0.25">
      <c r="A1331" t="str">
        <f t="shared" si="18"/>
        <v>Wednesday</v>
      </c>
      <c r="B1331" s="1">
        <f>DATE(2019,1,30)</f>
        <v>43495</v>
      </c>
      <c r="C1331">
        <v>34</v>
      </c>
      <c r="D1331">
        <v>1</v>
      </c>
      <c r="E1331">
        <v>2</v>
      </c>
    </row>
    <row r="1332" spans="1:5" x14ac:dyDescent="0.25">
      <c r="A1332" t="str">
        <f t="shared" si="18"/>
        <v>Thursday</v>
      </c>
      <c r="B1332" s="1">
        <f>DATE(2019,1,31)</f>
        <v>43496</v>
      </c>
      <c r="C1332">
        <v>35</v>
      </c>
      <c r="D1332">
        <v>1</v>
      </c>
      <c r="E1332">
        <v>1</v>
      </c>
    </row>
    <row r="1333" spans="1:5" x14ac:dyDescent="0.25">
      <c r="A1333" t="str">
        <f t="shared" si="18"/>
        <v>Friday</v>
      </c>
      <c r="B1333" s="1">
        <f>DATE(2019,2,1)</f>
        <v>43497</v>
      </c>
      <c r="C1333">
        <v>35</v>
      </c>
      <c r="D1333">
        <v>3</v>
      </c>
      <c r="E1333">
        <v>4</v>
      </c>
    </row>
    <row r="1334" spans="1:5" x14ac:dyDescent="0.25">
      <c r="A1334" t="str">
        <f t="shared" si="18"/>
        <v>Saturday</v>
      </c>
      <c r="B1334" s="1">
        <f>DATE(2019,2,2)</f>
        <v>43498</v>
      </c>
      <c r="C1334">
        <v>28</v>
      </c>
      <c r="D1334">
        <v>2</v>
      </c>
      <c r="E1334">
        <v>2</v>
      </c>
    </row>
    <row r="1335" spans="1:5" x14ac:dyDescent="0.25">
      <c r="A1335" t="str">
        <f t="shared" si="18"/>
        <v>Sunday</v>
      </c>
      <c r="B1335" s="1">
        <f>DATE(2019,2,3)</f>
        <v>43499</v>
      </c>
      <c r="C1335">
        <v>116</v>
      </c>
      <c r="D1335">
        <v>4</v>
      </c>
      <c r="E1335">
        <v>6</v>
      </c>
    </row>
    <row r="1336" spans="1:5" x14ac:dyDescent="0.25">
      <c r="A1336" t="str">
        <f t="shared" si="18"/>
        <v>Monday</v>
      </c>
      <c r="B1336" s="1">
        <f>DATE(2019,2,4)</f>
        <v>43500</v>
      </c>
      <c r="C1336">
        <v>48</v>
      </c>
      <c r="D1336">
        <v>0</v>
      </c>
      <c r="E1336">
        <v>1</v>
      </c>
    </row>
    <row r="1337" spans="1:5" x14ac:dyDescent="0.25">
      <c r="A1337" t="str">
        <f t="shared" si="18"/>
        <v>Tuesday</v>
      </c>
      <c r="B1337" s="1">
        <f>DATE(2019,2,5)</f>
        <v>43501</v>
      </c>
      <c r="C1337">
        <v>29</v>
      </c>
      <c r="D1337">
        <v>1</v>
      </c>
      <c r="E1337">
        <v>2</v>
      </c>
    </row>
    <row r="1338" spans="1:5" x14ac:dyDescent="0.25">
      <c r="A1338" t="str">
        <f t="shared" si="18"/>
        <v>Wednesday</v>
      </c>
      <c r="B1338" s="1">
        <f>DATE(2019,2,6)</f>
        <v>43502</v>
      </c>
      <c r="C1338">
        <v>38</v>
      </c>
      <c r="D1338">
        <v>1</v>
      </c>
      <c r="E1338">
        <v>7</v>
      </c>
    </row>
    <row r="1339" spans="1:5" x14ac:dyDescent="0.25">
      <c r="A1339" t="str">
        <f t="shared" si="18"/>
        <v>Thursday</v>
      </c>
      <c r="B1339" s="1">
        <f>DATE(2019,2,7)</f>
        <v>43503</v>
      </c>
      <c r="C1339">
        <v>16</v>
      </c>
      <c r="D1339">
        <v>1</v>
      </c>
      <c r="E1339">
        <v>2</v>
      </c>
    </row>
    <row r="1340" spans="1:5" x14ac:dyDescent="0.25">
      <c r="A1340" t="str">
        <f t="shared" si="18"/>
        <v>Friday</v>
      </c>
      <c r="B1340" s="1">
        <f>DATE(2019,2,8)</f>
        <v>43504</v>
      </c>
      <c r="C1340">
        <v>4</v>
      </c>
      <c r="D1340">
        <v>0</v>
      </c>
      <c r="E1340">
        <v>0</v>
      </c>
    </row>
    <row r="1341" spans="1:5" x14ac:dyDescent="0.25">
      <c r="A1341" t="str">
        <f t="shared" si="18"/>
        <v>Saturday</v>
      </c>
      <c r="B1341" s="1">
        <f>DATE(2019,2,9)</f>
        <v>43505</v>
      </c>
      <c r="C1341">
        <v>7</v>
      </c>
      <c r="D1341">
        <v>0</v>
      </c>
      <c r="E1341">
        <v>0</v>
      </c>
    </row>
    <row r="1342" spans="1:5" x14ac:dyDescent="0.25">
      <c r="A1342" t="str">
        <f t="shared" si="18"/>
        <v>Sunday</v>
      </c>
      <c r="B1342" s="1">
        <f>DATE(2019,2,10)</f>
        <v>43506</v>
      </c>
      <c r="C1342">
        <v>43</v>
      </c>
      <c r="D1342">
        <v>0</v>
      </c>
      <c r="E1342">
        <v>14</v>
      </c>
    </row>
    <row r="1343" spans="1:5" x14ac:dyDescent="0.25">
      <c r="A1343" t="str">
        <f t="shared" si="18"/>
        <v>Monday</v>
      </c>
      <c r="B1343" s="1">
        <f>DATE(2019,2,11)</f>
        <v>43507</v>
      </c>
      <c r="C1343">
        <v>15</v>
      </c>
      <c r="D1343">
        <v>0</v>
      </c>
      <c r="E1343">
        <v>0</v>
      </c>
    </row>
    <row r="1344" spans="1:5" x14ac:dyDescent="0.25">
      <c r="A1344" t="str">
        <f t="shared" si="18"/>
        <v>Tuesday</v>
      </c>
      <c r="B1344" s="1">
        <f>DATE(2019,2,12)</f>
        <v>43508</v>
      </c>
      <c r="C1344">
        <v>25</v>
      </c>
      <c r="D1344">
        <v>0</v>
      </c>
      <c r="E1344">
        <v>4</v>
      </c>
    </row>
    <row r="1345" spans="1:5" x14ac:dyDescent="0.25">
      <c r="A1345" t="str">
        <f t="shared" si="18"/>
        <v>Wednesday</v>
      </c>
      <c r="B1345" s="1">
        <f>DATE(2019,2,13)</f>
        <v>43509</v>
      </c>
      <c r="C1345">
        <v>29</v>
      </c>
      <c r="D1345">
        <v>0</v>
      </c>
      <c r="E1345">
        <v>2</v>
      </c>
    </row>
    <row r="1346" spans="1:5" x14ac:dyDescent="0.25">
      <c r="A1346" t="str">
        <f t="shared" ref="A1346:A1409" si="19">TEXT(B1346,"dddd")</f>
        <v>Thursday</v>
      </c>
      <c r="B1346" s="1">
        <f>DATE(2019,2,14)</f>
        <v>43510</v>
      </c>
      <c r="C1346">
        <v>68</v>
      </c>
      <c r="D1346">
        <v>0</v>
      </c>
      <c r="E1346">
        <v>5</v>
      </c>
    </row>
    <row r="1347" spans="1:5" x14ac:dyDescent="0.25">
      <c r="A1347" t="str">
        <f t="shared" si="19"/>
        <v>Friday</v>
      </c>
      <c r="B1347" s="1">
        <f>DATE(2019,2,15)</f>
        <v>43511</v>
      </c>
      <c r="C1347">
        <v>18</v>
      </c>
      <c r="D1347">
        <v>1</v>
      </c>
      <c r="E1347">
        <v>2</v>
      </c>
    </row>
    <row r="1348" spans="1:5" x14ac:dyDescent="0.25">
      <c r="A1348" t="str">
        <f t="shared" si="19"/>
        <v>Saturday</v>
      </c>
      <c r="B1348" s="1">
        <f>DATE(2019,2,16)</f>
        <v>43512</v>
      </c>
      <c r="C1348">
        <v>17</v>
      </c>
      <c r="D1348">
        <v>1</v>
      </c>
      <c r="E1348">
        <v>2</v>
      </c>
    </row>
    <row r="1349" spans="1:5" x14ac:dyDescent="0.25">
      <c r="A1349" t="str">
        <f t="shared" si="19"/>
        <v>Sunday</v>
      </c>
      <c r="B1349" s="1">
        <f>DATE(2019,2,17)</f>
        <v>43513</v>
      </c>
      <c r="C1349">
        <v>12</v>
      </c>
      <c r="D1349">
        <v>0</v>
      </c>
      <c r="E1349">
        <v>3</v>
      </c>
    </row>
    <row r="1350" spans="1:5" x14ac:dyDescent="0.25">
      <c r="A1350" t="str">
        <f t="shared" si="19"/>
        <v>Monday</v>
      </c>
      <c r="B1350" s="1">
        <f>DATE(2019,2,18)</f>
        <v>43514</v>
      </c>
      <c r="C1350">
        <v>14</v>
      </c>
      <c r="D1350">
        <v>0</v>
      </c>
      <c r="E1350">
        <v>3</v>
      </c>
    </row>
    <row r="1351" spans="1:5" x14ac:dyDescent="0.25">
      <c r="A1351" t="str">
        <f t="shared" si="19"/>
        <v>Tuesday</v>
      </c>
      <c r="B1351" s="1">
        <f>DATE(2019,2,19)</f>
        <v>43515</v>
      </c>
      <c r="C1351">
        <v>48</v>
      </c>
      <c r="D1351">
        <v>1</v>
      </c>
      <c r="E1351">
        <v>7</v>
      </c>
    </row>
    <row r="1352" spans="1:5" x14ac:dyDescent="0.25">
      <c r="A1352" t="str">
        <f t="shared" si="19"/>
        <v>Wednesday</v>
      </c>
      <c r="B1352" s="1">
        <f>DATE(2019,2,20)</f>
        <v>43516</v>
      </c>
      <c r="C1352">
        <v>16</v>
      </c>
      <c r="D1352">
        <v>1</v>
      </c>
      <c r="E1352">
        <v>1</v>
      </c>
    </row>
    <row r="1353" spans="1:5" x14ac:dyDescent="0.25">
      <c r="A1353" t="str">
        <f t="shared" si="19"/>
        <v>Thursday</v>
      </c>
      <c r="B1353" s="1">
        <f>DATE(2019,2,21)</f>
        <v>43517</v>
      </c>
      <c r="C1353">
        <v>3</v>
      </c>
      <c r="D1353">
        <v>0</v>
      </c>
      <c r="E1353">
        <v>1</v>
      </c>
    </row>
    <row r="1354" spans="1:5" x14ac:dyDescent="0.25">
      <c r="A1354" t="str">
        <f t="shared" si="19"/>
        <v>Friday</v>
      </c>
      <c r="B1354" s="1">
        <f>DATE(2019,2,22)</f>
        <v>43518</v>
      </c>
      <c r="C1354">
        <v>15</v>
      </c>
      <c r="D1354">
        <v>0</v>
      </c>
      <c r="E1354">
        <v>0</v>
      </c>
    </row>
    <row r="1355" spans="1:5" x14ac:dyDescent="0.25">
      <c r="A1355" t="str">
        <f t="shared" si="19"/>
        <v>Saturday</v>
      </c>
      <c r="B1355" s="1">
        <f>DATE(2019,2,23)</f>
        <v>43519</v>
      </c>
      <c r="C1355">
        <v>29</v>
      </c>
      <c r="D1355">
        <v>0</v>
      </c>
      <c r="E1355">
        <v>11</v>
      </c>
    </row>
    <row r="1356" spans="1:5" x14ac:dyDescent="0.25">
      <c r="A1356" t="str">
        <f t="shared" si="19"/>
        <v>Sunday</v>
      </c>
      <c r="B1356" s="1">
        <f>DATE(2019,2,24)</f>
        <v>43520</v>
      </c>
      <c r="C1356">
        <v>14</v>
      </c>
      <c r="D1356">
        <v>1</v>
      </c>
      <c r="E1356">
        <v>1</v>
      </c>
    </row>
    <row r="1357" spans="1:5" x14ac:dyDescent="0.25">
      <c r="A1357" t="str">
        <f t="shared" si="19"/>
        <v>Monday</v>
      </c>
      <c r="B1357" s="1">
        <f>DATE(2019,2,25)</f>
        <v>43521</v>
      </c>
      <c r="C1357">
        <v>29</v>
      </c>
      <c r="D1357">
        <v>0</v>
      </c>
      <c r="E1357">
        <v>2</v>
      </c>
    </row>
    <row r="1358" spans="1:5" x14ac:dyDescent="0.25">
      <c r="A1358" t="str">
        <f t="shared" si="19"/>
        <v>Tuesday</v>
      </c>
      <c r="B1358" s="1">
        <f>DATE(2019,2,26)</f>
        <v>43522</v>
      </c>
      <c r="C1358">
        <v>11</v>
      </c>
      <c r="D1358">
        <v>0</v>
      </c>
      <c r="E1358">
        <v>6</v>
      </c>
    </row>
    <row r="1359" spans="1:5" x14ac:dyDescent="0.25">
      <c r="A1359" t="str">
        <f t="shared" si="19"/>
        <v>Wednesday</v>
      </c>
      <c r="B1359" s="1">
        <f>DATE(2019,2,27)</f>
        <v>43523</v>
      </c>
      <c r="C1359">
        <v>11</v>
      </c>
      <c r="D1359">
        <v>0</v>
      </c>
      <c r="E1359">
        <v>4</v>
      </c>
    </row>
    <row r="1360" spans="1:5" x14ac:dyDescent="0.25">
      <c r="A1360" t="str">
        <f t="shared" si="19"/>
        <v>Thursday</v>
      </c>
      <c r="B1360" s="1">
        <f>DATE(2019,2,28)</f>
        <v>43524</v>
      </c>
      <c r="C1360">
        <v>18</v>
      </c>
      <c r="D1360">
        <v>1</v>
      </c>
      <c r="E1360">
        <v>4</v>
      </c>
    </row>
    <row r="1361" spans="1:5" x14ac:dyDescent="0.25">
      <c r="A1361" t="str">
        <f t="shared" si="19"/>
        <v>Friday</v>
      </c>
      <c r="B1361" s="1">
        <f>DATE(2019,3,1)</f>
        <v>43525</v>
      </c>
      <c r="C1361">
        <v>20</v>
      </c>
      <c r="D1361">
        <v>0</v>
      </c>
      <c r="E1361">
        <v>0</v>
      </c>
    </row>
    <row r="1362" spans="1:5" x14ac:dyDescent="0.25">
      <c r="A1362" t="str">
        <f t="shared" si="19"/>
        <v>Saturday</v>
      </c>
      <c r="B1362" s="1">
        <v>43526</v>
      </c>
      <c r="C1362">
        <v>0</v>
      </c>
      <c r="D1362">
        <v>0</v>
      </c>
      <c r="E1362">
        <v>0</v>
      </c>
    </row>
    <row r="1363" spans="1:5" x14ac:dyDescent="0.25">
      <c r="A1363" t="str">
        <f t="shared" si="19"/>
        <v>Sunday</v>
      </c>
      <c r="B1363" s="1">
        <f>DATE(2019,3,3)</f>
        <v>43527</v>
      </c>
      <c r="C1363">
        <v>12</v>
      </c>
      <c r="D1363">
        <v>1</v>
      </c>
      <c r="E1363">
        <v>2</v>
      </c>
    </row>
    <row r="1364" spans="1:5" x14ac:dyDescent="0.25">
      <c r="A1364" t="str">
        <f t="shared" si="19"/>
        <v>Monday</v>
      </c>
      <c r="B1364" s="1">
        <f>DATE(2019,3,4)</f>
        <v>43528</v>
      </c>
      <c r="C1364">
        <v>39</v>
      </c>
      <c r="D1364">
        <v>1</v>
      </c>
      <c r="E1364">
        <v>20</v>
      </c>
    </row>
    <row r="1365" spans="1:5" x14ac:dyDescent="0.25">
      <c r="A1365" t="str">
        <f t="shared" si="19"/>
        <v>Tuesday</v>
      </c>
      <c r="B1365" s="1">
        <f>DATE(2019,3,5)</f>
        <v>43529</v>
      </c>
      <c r="C1365">
        <v>15</v>
      </c>
      <c r="D1365">
        <v>0</v>
      </c>
      <c r="E1365">
        <v>10</v>
      </c>
    </row>
    <row r="1366" spans="1:5" x14ac:dyDescent="0.25">
      <c r="A1366" t="str">
        <f t="shared" si="19"/>
        <v>Wednesday</v>
      </c>
      <c r="B1366" s="1">
        <f>DATE(2019,3,6)</f>
        <v>43530</v>
      </c>
      <c r="C1366">
        <v>21</v>
      </c>
      <c r="D1366">
        <v>0</v>
      </c>
      <c r="E1366">
        <v>7</v>
      </c>
    </row>
    <row r="1367" spans="1:5" x14ac:dyDescent="0.25">
      <c r="A1367" t="str">
        <f t="shared" si="19"/>
        <v>Thursday</v>
      </c>
      <c r="B1367" s="1">
        <f>DATE(2019,3,7)</f>
        <v>43531</v>
      </c>
      <c r="C1367">
        <v>21</v>
      </c>
      <c r="D1367">
        <v>2</v>
      </c>
      <c r="E1367">
        <v>0</v>
      </c>
    </row>
    <row r="1368" spans="1:5" x14ac:dyDescent="0.25">
      <c r="A1368" t="str">
        <f t="shared" si="19"/>
        <v>Friday</v>
      </c>
      <c r="B1368" s="1">
        <f>DATE(2019,3,8)</f>
        <v>43532</v>
      </c>
      <c r="C1368">
        <v>18</v>
      </c>
      <c r="D1368">
        <v>0</v>
      </c>
      <c r="E1368">
        <v>5</v>
      </c>
    </row>
    <row r="1369" spans="1:5" x14ac:dyDescent="0.25">
      <c r="A1369" t="str">
        <f t="shared" si="19"/>
        <v>Saturday</v>
      </c>
      <c r="B1369" s="1">
        <f>DATE(2019,3,9)</f>
        <v>43533</v>
      </c>
      <c r="C1369">
        <v>12</v>
      </c>
      <c r="D1369">
        <v>0</v>
      </c>
      <c r="E1369">
        <v>2</v>
      </c>
    </row>
    <row r="1370" spans="1:5" x14ac:dyDescent="0.25">
      <c r="A1370" t="str">
        <f t="shared" si="19"/>
        <v>Sunday</v>
      </c>
      <c r="B1370" s="1">
        <f>DATE(2019,3,10)</f>
        <v>43534</v>
      </c>
      <c r="C1370">
        <v>10</v>
      </c>
      <c r="D1370">
        <v>1</v>
      </c>
      <c r="E1370">
        <v>1</v>
      </c>
    </row>
    <row r="1371" spans="1:5" x14ac:dyDescent="0.25">
      <c r="A1371" t="str">
        <f t="shared" si="19"/>
        <v>Monday</v>
      </c>
      <c r="B1371" s="1">
        <f>DATE(2019,3,11)</f>
        <v>43535</v>
      </c>
      <c r="C1371">
        <v>24</v>
      </c>
      <c r="D1371">
        <v>3</v>
      </c>
      <c r="E1371">
        <v>1</v>
      </c>
    </row>
    <row r="1372" spans="1:5" x14ac:dyDescent="0.25">
      <c r="A1372" t="str">
        <f t="shared" si="19"/>
        <v>Tuesday</v>
      </c>
      <c r="B1372" s="1">
        <f>DATE(2019,3,12)</f>
        <v>43536</v>
      </c>
      <c r="C1372">
        <v>8</v>
      </c>
      <c r="D1372">
        <v>0</v>
      </c>
      <c r="E1372">
        <v>1</v>
      </c>
    </row>
    <row r="1373" spans="1:5" x14ac:dyDescent="0.25">
      <c r="A1373" t="str">
        <f t="shared" si="19"/>
        <v>Wednesday</v>
      </c>
      <c r="B1373" s="1">
        <f>DATE(2019,3,13)</f>
        <v>43537</v>
      </c>
      <c r="C1373">
        <v>12</v>
      </c>
      <c r="D1373">
        <v>0</v>
      </c>
      <c r="E1373">
        <v>1</v>
      </c>
    </row>
    <row r="1374" spans="1:5" x14ac:dyDescent="0.25">
      <c r="A1374" t="str">
        <f t="shared" si="19"/>
        <v>Thursday</v>
      </c>
      <c r="B1374" s="1">
        <f>DATE(2019,3,14)</f>
        <v>43538</v>
      </c>
      <c r="C1374">
        <v>17</v>
      </c>
      <c r="D1374">
        <v>0</v>
      </c>
      <c r="E1374">
        <v>0</v>
      </c>
    </row>
    <row r="1375" spans="1:5" x14ac:dyDescent="0.25">
      <c r="A1375" t="str">
        <f t="shared" si="19"/>
        <v>Friday</v>
      </c>
      <c r="B1375" s="1">
        <f>DATE(2019,3,15)</f>
        <v>43539</v>
      </c>
      <c r="C1375">
        <v>15</v>
      </c>
      <c r="D1375">
        <v>0</v>
      </c>
      <c r="E1375">
        <v>4</v>
      </c>
    </row>
    <row r="1376" spans="1:5" x14ac:dyDescent="0.25">
      <c r="A1376" t="str">
        <f t="shared" si="19"/>
        <v>Saturday</v>
      </c>
      <c r="B1376" s="1">
        <v>43540</v>
      </c>
      <c r="C1376">
        <v>0</v>
      </c>
      <c r="D1376">
        <v>0</v>
      </c>
      <c r="E1376">
        <v>0</v>
      </c>
    </row>
    <row r="1377" spans="1:5" x14ac:dyDescent="0.25">
      <c r="A1377" t="str">
        <f t="shared" si="19"/>
        <v>Sunday</v>
      </c>
      <c r="B1377" s="1">
        <f>DATE(2019,3,17)</f>
        <v>43541</v>
      </c>
      <c r="C1377">
        <v>19</v>
      </c>
      <c r="D1377">
        <v>0</v>
      </c>
      <c r="E1377">
        <v>3</v>
      </c>
    </row>
    <row r="1378" spans="1:5" x14ac:dyDescent="0.25">
      <c r="A1378" t="str">
        <f t="shared" si="19"/>
        <v>Monday</v>
      </c>
      <c r="B1378" s="1">
        <f>DATE(2019,3,18)</f>
        <v>43542</v>
      </c>
      <c r="C1378">
        <v>9</v>
      </c>
      <c r="D1378">
        <v>0</v>
      </c>
      <c r="E1378">
        <v>1</v>
      </c>
    </row>
    <row r="1379" spans="1:5" x14ac:dyDescent="0.25">
      <c r="A1379" t="str">
        <f t="shared" si="19"/>
        <v>Tuesday</v>
      </c>
      <c r="B1379" s="1">
        <f>DATE(2019,3,19)</f>
        <v>43543</v>
      </c>
      <c r="C1379">
        <v>33</v>
      </c>
      <c r="D1379">
        <v>2</v>
      </c>
      <c r="E1379">
        <v>5</v>
      </c>
    </row>
    <row r="1380" spans="1:5" x14ac:dyDescent="0.25">
      <c r="A1380" t="str">
        <f t="shared" si="19"/>
        <v>Wednesday</v>
      </c>
      <c r="B1380" s="1">
        <f>DATE(2019,3,20)</f>
        <v>43544</v>
      </c>
      <c r="C1380">
        <v>11</v>
      </c>
      <c r="D1380">
        <v>0</v>
      </c>
      <c r="E1380">
        <v>3</v>
      </c>
    </row>
    <row r="1381" spans="1:5" x14ac:dyDescent="0.25">
      <c r="A1381" t="str">
        <f t="shared" si="19"/>
        <v>Thursday</v>
      </c>
      <c r="B1381" s="1">
        <f>DATE(2019,3,21)</f>
        <v>43545</v>
      </c>
      <c r="C1381">
        <v>15</v>
      </c>
      <c r="D1381">
        <v>0</v>
      </c>
      <c r="E1381">
        <v>1</v>
      </c>
    </row>
    <row r="1382" spans="1:5" x14ac:dyDescent="0.25">
      <c r="A1382" t="str">
        <f t="shared" si="19"/>
        <v>Friday</v>
      </c>
      <c r="B1382" s="1">
        <f>DATE(2019,3,22)</f>
        <v>43546</v>
      </c>
      <c r="C1382">
        <v>35</v>
      </c>
      <c r="D1382">
        <v>1</v>
      </c>
      <c r="E1382">
        <v>1</v>
      </c>
    </row>
    <row r="1383" spans="1:5" x14ac:dyDescent="0.25">
      <c r="A1383" t="str">
        <f t="shared" si="19"/>
        <v>Saturday</v>
      </c>
      <c r="B1383" s="1">
        <f>DATE(2019,3,23)</f>
        <v>43547</v>
      </c>
      <c r="C1383">
        <v>42</v>
      </c>
      <c r="D1383">
        <v>2</v>
      </c>
      <c r="E1383">
        <v>3</v>
      </c>
    </row>
    <row r="1384" spans="1:5" x14ac:dyDescent="0.25">
      <c r="A1384" t="str">
        <f t="shared" si="19"/>
        <v>Sunday</v>
      </c>
      <c r="B1384" s="1">
        <v>43548</v>
      </c>
      <c r="C1384">
        <v>0</v>
      </c>
      <c r="D1384">
        <v>0</v>
      </c>
      <c r="E1384">
        <v>0</v>
      </c>
    </row>
    <row r="1385" spans="1:5" x14ac:dyDescent="0.25">
      <c r="A1385" t="str">
        <f t="shared" si="19"/>
        <v>Monday</v>
      </c>
      <c r="B1385" s="1">
        <f>DATE(2019,3,25)</f>
        <v>43549</v>
      </c>
      <c r="C1385">
        <v>29</v>
      </c>
      <c r="D1385">
        <v>1</v>
      </c>
      <c r="E1385">
        <v>3</v>
      </c>
    </row>
    <row r="1386" spans="1:5" x14ac:dyDescent="0.25">
      <c r="A1386" t="str">
        <f t="shared" si="19"/>
        <v>Tuesday</v>
      </c>
      <c r="B1386" s="1">
        <f>DATE(2019,3,26)</f>
        <v>43550</v>
      </c>
      <c r="C1386">
        <v>25</v>
      </c>
      <c r="D1386">
        <v>0</v>
      </c>
      <c r="E1386">
        <v>4</v>
      </c>
    </row>
    <row r="1387" spans="1:5" x14ac:dyDescent="0.25">
      <c r="A1387" t="str">
        <f t="shared" si="19"/>
        <v>Wednesday</v>
      </c>
      <c r="B1387" s="1">
        <v>43551</v>
      </c>
      <c r="C1387">
        <v>0</v>
      </c>
      <c r="D1387">
        <v>0</v>
      </c>
      <c r="E1387">
        <v>0</v>
      </c>
    </row>
    <row r="1388" spans="1:5" x14ac:dyDescent="0.25">
      <c r="A1388" t="str">
        <f t="shared" si="19"/>
        <v>Thursday</v>
      </c>
      <c r="B1388" s="1">
        <f>DATE(2019,3,28)</f>
        <v>43552</v>
      </c>
      <c r="C1388">
        <v>26</v>
      </c>
      <c r="D1388">
        <v>2</v>
      </c>
      <c r="E1388">
        <v>4</v>
      </c>
    </row>
    <row r="1389" spans="1:5" x14ac:dyDescent="0.25">
      <c r="A1389" t="str">
        <f t="shared" si="19"/>
        <v>Friday</v>
      </c>
      <c r="B1389" s="1">
        <f>DATE(2019,3,29)</f>
        <v>43553</v>
      </c>
      <c r="C1389">
        <v>31</v>
      </c>
      <c r="D1389">
        <v>0</v>
      </c>
      <c r="E1389">
        <v>0</v>
      </c>
    </row>
    <row r="1390" spans="1:5" x14ac:dyDescent="0.25">
      <c r="A1390" t="str">
        <f t="shared" si="19"/>
        <v>Saturday</v>
      </c>
      <c r="B1390" s="1">
        <f>DATE(2019,3,30)</f>
        <v>43554</v>
      </c>
      <c r="C1390">
        <v>10</v>
      </c>
      <c r="D1390">
        <v>1</v>
      </c>
      <c r="E1390">
        <v>2</v>
      </c>
    </row>
    <row r="1391" spans="1:5" x14ac:dyDescent="0.25">
      <c r="A1391" t="str">
        <f t="shared" si="19"/>
        <v>Sunday</v>
      </c>
      <c r="B1391" s="1">
        <f>DATE(2019,3,31)</f>
        <v>43555</v>
      </c>
      <c r="C1391">
        <v>29</v>
      </c>
      <c r="D1391">
        <v>0</v>
      </c>
      <c r="E1391">
        <v>3</v>
      </c>
    </row>
    <row r="1392" spans="1:5" x14ac:dyDescent="0.25">
      <c r="A1392" t="str">
        <f t="shared" si="19"/>
        <v>Monday</v>
      </c>
      <c r="B1392" s="1">
        <f>DATE(2019,4,1)</f>
        <v>43556</v>
      </c>
      <c r="C1392">
        <v>51</v>
      </c>
      <c r="D1392">
        <v>1</v>
      </c>
      <c r="E1392">
        <v>7</v>
      </c>
    </row>
    <row r="1393" spans="1:5" x14ac:dyDescent="0.25">
      <c r="A1393" t="str">
        <f t="shared" si="19"/>
        <v>Tuesday</v>
      </c>
      <c r="B1393" s="1">
        <v>43557</v>
      </c>
      <c r="C1393">
        <v>0</v>
      </c>
      <c r="D1393">
        <v>0</v>
      </c>
      <c r="E1393">
        <v>0</v>
      </c>
    </row>
    <row r="1394" spans="1:5" x14ac:dyDescent="0.25">
      <c r="A1394" t="str">
        <f t="shared" si="19"/>
        <v>Wednesday</v>
      </c>
      <c r="B1394" s="1">
        <f>DATE(2019,4,3)</f>
        <v>43558</v>
      </c>
      <c r="C1394">
        <v>22</v>
      </c>
      <c r="D1394">
        <v>0</v>
      </c>
      <c r="E1394">
        <v>3</v>
      </c>
    </row>
    <row r="1395" spans="1:5" x14ac:dyDescent="0.25">
      <c r="A1395" t="str">
        <f t="shared" si="19"/>
        <v>Thursday</v>
      </c>
      <c r="B1395" s="1">
        <f>DATE(2019,4,4)</f>
        <v>43559</v>
      </c>
      <c r="C1395">
        <v>35</v>
      </c>
      <c r="D1395">
        <v>0</v>
      </c>
      <c r="E1395">
        <v>2</v>
      </c>
    </row>
    <row r="1396" spans="1:5" x14ac:dyDescent="0.25">
      <c r="A1396" t="str">
        <f t="shared" si="19"/>
        <v>Friday</v>
      </c>
      <c r="B1396" s="1">
        <f>DATE(2019,4,5)</f>
        <v>43560</v>
      </c>
      <c r="C1396">
        <v>14</v>
      </c>
      <c r="D1396">
        <v>0</v>
      </c>
      <c r="E1396">
        <v>0</v>
      </c>
    </row>
    <row r="1397" spans="1:5" x14ac:dyDescent="0.25">
      <c r="A1397" t="str">
        <f t="shared" si="19"/>
        <v>Saturday</v>
      </c>
      <c r="B1397" s="1">
        <f>DATE(2019,4,6)</f>
        <v>43561</v>
      </c>
      <c r="C1397">
        <v>30</v>
      </c>
      <c r="D1397">
        <v>3</v>
      </c>
      <c r="E1397">
        <v>0</v>
      </c>
    </row>
    <row r="1398" spans="1:5" x14ac:dyDescent="0.25">
      <c r="A1398" t="str">
        <f t="shared" si="19"/>
        <v>Sunday</v>
      </c>
      <c r="B1398" s="1">
        <f>DATE(2019,4,7)</f>
        <v>43562</v>
      </c>
      <c r="C1398">
        <v>15</v>
      </c>
      <c r="D1398">
        <v>0</v>
      </c>
      <c r="E1398">
        <v>4</v>
      </c>
    </row>
    <row r="1399" spans="1:5" x14ac:dyDescent="0.25">
      <c r="A1399" t="str">
        <f t="shared" si="19"/>
        <v>Monday</v>
      </c>
      <c r="B1399" s="1">
        <f>DATE(2019,4,8)</f>
        <v>43563</v>
      </c>
      <c r="C1399">
        <v>25</v>
      </c>
      <c r="D1399">
        <v>0</v>
      </c>
      <c r="E1399">
        <v>4</v>
      </c>
    </row>
    <row r="1400" spans="1:5" x14ac:dyDescent="0.25">
      <c r="A1400" t="str">
        <f t="shared" si="19"/>
        <v>Tuesday</v>
      </c>
      <c r="B1400" s="1">
        <f>DATE(2019,4,9)</f>
        <v>43564</v>
      </c>
      <c r="C1400">
        <v>34</v>
      </c>
      <c r="D1400">
        <v>1</v>
      </c>
      <c r="E1400">
        <v>0</v>
      </c>
    </row>
    <row r="1401" spans="1:5" x14ac:dyDescent="0.25">
      <c r="A1401" t="str">
        <f t="shared" si="19"/>
        <v>Wednesday</v>
      </c>
      <c r="B1401" s="1">
        <f>DATE(2019,4,10)</f>
        <v>43565</v>
      </c>
      <c r="C1401">
        <v>11</v>
      </c>
      <c r="D1401">
        <v>0</v>
      </c>
      <c r="E1401">
        <v>1</v>
      </c>
    </row>
    <row r="1402" spans="1:5" x14ac:dyDescent="0.25">
      <c r="A1402" t="str">
        <f t="shared" si="19"/>
        <v>Thursday</v>
      </c>
      <c r="B1402" s="1">
        <f>DATE(2019,4,11)</f>
        <v>43566</v>
      </c>
      <c r="C1402">
        <v>21</v>
      </c>
      <c r="D1402">
        <v>0</v>
      </c>
      <c r="E1402">
        <v>4</v>
      </c>
    </row>
    <row r="1403" spans="1:5" x14ac:dyDescent="0.25">
      <c r="A1403" t="str">
        <f t="shared" si="19"/>
        <v>Friday</v>
      </c>
      <c r="B1403" s="1">
        <f>DATE(2019,4,12)</f>
        <v>43567</v>
      </c>
      <c r="C1403">
        <v>23</v>
      </c>
      <c r="D1403">
        <v>0</v>
      </c>
      <c r="E1403">
        <v>4</v>
      </c>
    </row>
    <row r="1404" spans="1:5" x14ac:dyDescent="0.25">
      <c r="A1404" t="str">
        <f t="shared" si="19"/>
        <v>Saturday</v>
      </c>
      <c r="B1404" s="1">
        <f>DATE(2019,4,13)</f>
        <v>43568</v>
      </c>
      <c r="C1404">
        <v>15</v>
      </c>
      <c r="D1404">
        <v>0</v>
      </c>
      <c r="E1404">
        <v>3</v>
      </c>
    </row>
    <row r="1405" spans="1:5" x14ac:dyDescent="0.25">
      <c r="A1405" t="str">
        <f t="shared" si="19"/>
        <v>Sunday</v>
      </c>
      <c r="B1405" s="1">
        <f>DATE(2019,4,14)</f>
        <v>43569</v>
      </c>
      <c r="C1405">
        <v>15</v>
      </c>
      <c r="D1405">
        <v>2</v>
      </c>
      <c r="E1405">
        <v>1</v>
      </c>
    </row>
    <row r="1406" spans="1:5" x14ac:dyDescent="0.25">
      <c r="A1406" t="str">
        <f t="shared" si="19"/>
        <v>Monday</v>
      </c>
      <c r="B1406" s="1">
        <f>DATE(2019,4,15)</f>
        <v>43570</v>
      </c>
      <c r="C1406">
        <v>38</v>
      </c>
      <c r="D1406">
        <v>1</v>
      </c>
      <c r="E1406">
        <v>5</v>
      </c>
    </row>
    <row r="1407" spans="1:5" x14ac:dyDescent="0.25">
      <c r="A1407" t="str">
        <f t="shared" si="19"/>
        <v>Tuesday</v>
      </c>
      <c r="B1407" s="1">
        <f>DATE(2019,4,16)</f>
        <v>43571</v>
      </c>
      <c r="C1407">
        <v>20</v>
      </c>
      <c r="D1407">
        <v>0</v>
      </c>
      <c r="E1407">
        <v>2</v>
      </c>
    </row>
    <row r="1408" spans="1:5" x14ac:dyDescent="0.25">
      <c r="A1408" t="str">
        <f t="shared" si="19"/>
        <v>Wednesday</v>
      </c>
      <c r="B1408" s="1">
        <f>DATE(2019,4,17)</f>
        <v>43572</v>
      </c>
      <c r="C1408">
        <v>28</v>
      </c>
      <c r="D1408">
        <v>2</v>
      </c>
      <c r="E1408">
        <v>3</v>
      </c>
    </row>
    <row r="1409" spans="1:5" x14ac:dyDescent="0.25">
      <c r="A1409" t="str">
        <f t="shared" si="19"/>
        <v>Thursday</v>
      </c>
      <c r="B1409" s="1">
        <f>DATE(2019,4,18)</f>
        <v>43573</v>
      </c>
      <c r="C1409">
        <v>45</v>
      </c>
      <c r="D1409">
        <v>0</v>
      </c>
      <c r="E1409">
        <v>0</v>
      </c>
    </row>
    <row r="1410" spans="1:5" x14ac:dyDescent="0.25">
      <c r="A1410" t="str">
        <f t="shared" ref="A1410:A1473" si="20">TEXT(B1410,"dddd")</f>
        <v>Friday</v>
      </c>
      <c r="B1410" s="1">
        <f>DATE(2019,4,19)</f>
        <v>43574</v>
      </c>
      <c r="C1410">
        <v>1</v>
      </c>
      <c r="D1410">
        <v>0</v>
      </c>
      <c r="E1410">
        <v>1</v>
      </c>
    </row>
    <row r="1411" spans="1:5" x14ac:dyDescent="0.25">
      <c r="A1411" t="str">
        <f t="shared" si="20"/>
        <v>Saturday</v>
      </c>
      <c r="B1411" s="1">
        <f>DATE(2019,4,20)</f>
        <v>43575</v>
      </c>
      <c r="C1411">
        <v>22</v>
      </c>
      <c r="D1411">
        <v>1</v>
      </c>
      <c r="E1411">
        <v>3</v>
      </c>
    </row>
    <row r="1412" spans="1:5" x14ac:dyDescent="0.25">
      <c r="A1412" t="str">
        <f t="shared" si="20"/>
        <v>Sunday</v>
      </c>
      <c r="B1412" s="1">
        <f>DATE(2019,4,21)</f>
        <v>43576</v>
      </c>
      <c r="C1412">
        <v>22</v>
      </c>
      <c r="D1412">
        <v>0</v>
      </c>
      <c r="E1412">
        <v>2</v>
      </c>
    </row>
    <row r="1413" spans="1:5" x14ac:dyDescent="0.25">
      <c r="A1413" t="str">
        <f t="shared" si="20"/>
        <v>Monday</v>
      </c>
      <c r="B1413" s="1">
        <f>DATE(2019,4,22)</f>
        <v>43577</v>
      </c>
      <c r="C1413">
        <v>23</v>
      </c>
      <c r="D1413">
        <v>1</v>
      </c>
      <c r="E1413">
        <v>1</v>
      </c>
    </row>
    <row r="1414" spans="1:5" x14ac:dyDescent="0.25">
      <c r="A1414" t="str">
        <f t="shared" si="20"/>
        <v>Tuesday</v>
      </c>
      <c r="B1414" s="1">
        <f>DATE(2019,4,23)</f>
        <v>43578</v>
      </c>
      <c r="C1414">
        <v>30</v>
      </c>
      <c r="D1414">
        <v>0</v>
      </c>
      <c r="E1414">
        <v>1</v>
      </c>
    </row>
    <row r="1415" spans="1:5" x14ac:dyDescent="0.25">
      <c r="A1415" t="str">
        <f t="shared" si="20"/>
        <v>Wednesday</v>
      </c>
      <c r="B1415" s="1">
        <f>DATE(2019,4,24)</f>
        <v>43579</v>
      </c>
      <c r="C1415">
        <v>19</v>
      </c>
      <c r="D1415">
        <v>1</v>
      </c>
      <c r="E1415">
        <v>4</v>
      </c>
    </row>
    <row r="1416" spans="1:5" x14ac:dyDescent="0.25">
      <c r="A1416" t="str">
        <f t="shared" si="20"/>
        <v>Thursday</v>
      </c>
      <c r="B1416" s="1">
        <f>DATE(2019,4,25)</f>
        <v>43580</v>
      </c>
      <c r="C1416">
        <v>20</v>
      </c>
      <c r="D1416">
        <v>1</v>
      </c>
      <c r="E1416">
        <v>0</v>
      </c>
    </row>
    <row r="1417" spans="1:5" x14ac:dyDescent="0.25">
      <c r="A1417" t="str">
        <f t="shared" si="20"/>
        <v>Friday</v>
      </c>
      <c r="B1417" s="1">
        <f>DATE(2019,4,26)</f>
        <v>43581</v>
      </c>
      <c r="C1417">
        <v>18</v>
      </c>
      <c r="D1417">
        <v>0</v>
      </c>
      <c r="E1417">
        <v>1</v>
      </c>
    </row>
    <row r="1418" spans="1:5" x14ac:dyDescent="0.25">
      <c r="A1418" t="str">
        <f t="shared" si="20"/>
        <v>Saturday</v>
      </c>
      <c r="B1418" s="1">
        <f>DATE(2019,4,27)</f>
        <v>43582</v>
      </c>
      <c r="C1418">
        <v>36</v>
      </c>
      <c r="D1418">
        <v>0</v>
      </c>
      <c r="E1418">
        <v>4</v>
      </c>
    </row>
    <row r="1419" spans="1:5" x14ac:dyDescent="0.25">
      <c r="A1419" t="str">
        <f t="shared" si="20"/>
        <v>Sunday</v>
      </c>
      <c r="B1419" s="1">
        <v>43583</v>
      </c>
      <c r="C1419">
        <v>0</v>
      </c>
      <c r="D1419">
        <v>0</v>
      </c>
      <c r="E1419">
        <v>0</v>
      </c>
    </row>
    <row r="1420" spans="1:5" x14ac:dyDescent="0.25">
      <c r="A1420" t="str">
        <f t="shared" si="20"/>
        <v>Monday</v>
      </c>
      <c r="B1420" s="1">
        <f>DATE(2019,4,29)</f>
        <v>43584</v>
      </c>
      <c r="C1420">
        <v>62</v>
      </c>
      <c r="D1420">
        <v>4</v>
      </c>
      <c r="E1420">
        <v>2</v>
      </c>
    </row>
    <row r="1421" spans="1:5" x14ac:dyDescent="0.25">
      <c r="A1421" t="str">
        <f t="shared" si="20"/>
        <v>Tuesday</v>
      </c>
      <c r="B1421" s="1">
        <f>DATE(2019,4,30)</f>
        <v>43585</v>
      </c>
      <c r="C1421">
        <v>23</v>
      </c>
      <c r="D1421">
        <v>0</v>
      </c>
      <c r="E1421">
        <v>1</v>
      </c>
    </row>
    <row r="1422" spans="1:5" x14ac:dyDescent="0.25">
      <c r="A1422" t="str">
        <f t="shared" si="20"/>
        <v>Wednesday</v>
      </c>
      <c r="B1422" s="1">
        <f>DATE(2019,5,1)</f>
        <v>43586</v>
      </c>
      <c r="C1422">
        <v>17</v>
      </c>
      <c r="D1422">
        <v>0</v>
      </c>
      <c r="E1422">
        <v>1</v>
      </c>
    </row>
    <row r="1423" spans="1:5" x14ac:dyDescent="0.25">
      <c r="A1423" t="str">
        <f t="shared" si="20"/>
        <v>Thursday</v>
      </c>
      <c r="B1423" s="1">
        <f>DATE(2019,5,2)</f>
        <v>43587</v>
      </c>
      <c r="C1423">
        <v>16</v>
      </c>
      <c r="D1423">
        <v>1</v>
      </c>
      <c r="E1423">
        <v>3</v>
      </c>
    </row>
    <row r="1424" spans="1:5" x14ac:dyDescent="0.25">
      <c r="A1424" t="str">
        <f t="shared" si="20"/>
        <v>Friday</v>
      </c>
      <c r="B1424" s="1">
        <f>DATE(2019,5,3)</f>
        <v>43588</v>
      </c>
      <c r="C1424">
        <v>32</v>
      </c>
      <c r="D1424">
        <v>0</v>
      </c>
      <c r="E1424">
        <v>1</v>
      </c>
    </row>
    <row r="1425" spans="1:5" x14ac:dyDescent="0.25">
      <c r="A1425" t="str">
        <f t="shared" si="20"/>
        <v>Saturday</v>
      </c>
      <c r="B1425" s="1">
        <f>DATE(2019,5,4)</f>
        <v>43589</v>
      </c>
      <c r="C1425">
        <v>42</v>
      </c>
      <c r="D1425">
        <v>0</v>
      </c>
      <c r="E1425">
        <v>8</v>
      </c>
    </row>
    <row r="1426" spans="1:5" x14ac:dyDescent="0.25">
      <c r="A1426" t="str">
        <f t="shared" si="20"/>
        <v>Sunday</v>
      </c>
      <c r="B1426" s="1">
        <f>DATE(2019,5,5)</f>
        <v>43590</v>
      </c>
      <c r="C1426">
        <v>43</v>
      </c>
      <c r="D1426">
        <v>0</v>
      </c>
      <c r="E1426">
        <v>2</v>
      </c>
    </row>
    <row r="1427" spans="1:5" x14ac:dyDescent="0.25">
      <c r="A1427" t="str">
        <f t="shared" si="20"/>
        <v>Monday</v>
      </c>
      <c r="B1427" s="1">
        <f>DATE(2019,5,6)</f>
        <v>43591</v>
      </c>
      <c r="C1427">
        <v>40</v>
      </c>
      <c r="D1427">
        <v>0</v>
      </c>
      <c r="E1427">
        <v>6</v>
      </c>
    </row>
    <row r="1428" spans="1:5" x14ac:dyDescent="0.25">
      <c r="A1428" t="str">
        <f t="shared" si="20"/>
        <v>Tuesday</v>
      </c>
      <c r="B1428" s="1">
        <f>DATE(2019,5,7)</f>
        <v>43592</v>
      </c>
      <c r="C1428">
        <v>6</v>
      </c>
      <c r="D1428">
        <v>0</v>
      </c>
      <c r="E1428">
        <v>2</v>
      </c>
    </row>
    <row r="1429" spans="1:5" x14ac:dyDescent="0.25">
      <c r="A1429" t="str">
        <f t="shared" si="20"/>
        <v>Wednesday</v>
      </c>
      <c r="B1429" s="1">
        <f>DATE(2019,5,8)</f>
        <v>43593</v>
      </c>
      <c r="C1429">
        <v>16</v>
      </c>
      <c r="D1429">
        <v>1</v>
      </c>
      <c r="E1429">
        <v>2</v>
      </c>
    </row>
    <row r="1430" spans="1:5" x14ac:dyDescent="0.25">
      <c r="A1430" t="str">
        <f t="shared" si="20"/>
        <v>Thursday</v>
      </c>
      <c r="B1430" s="1">
        <f>DATE(2019,5,9)</f>
        <v>43594</v>
      </c>
      <c r="C1430">
        <v>28</v>
      </c>
      <c r="D1430">
        <v>0</v>
      </c>
      <c r="E1430">
        <v>1</v>
      </c>
    </row>
    <row r="1431" spans="1:5" x14ac:dyDescent="0.25">
      <c r="A1431" t="str">
        <f t="shared" si="20"/>
        <v>Friday</v>
      </c>
      <c r="B1431" s="1">
        <f>DATE(2019,5,10)</f>
        <v>43595</v>
      </c>
      <c r="C1431">
        <v>22</v>
      </c>
      <c r="D1431">
        <v>0</v>
      </c>
      <c r="E1431">
        <v>9</v>
      </c>
    </row>
    <row r="1432" spans="1:5" x14ac:dyDescent="0.25">
      <c r="A1432" t="str">
        <f t="shared" si="20"/>
        <v>Saturday</v>
      </c>
      <c r="B1432" s="1">
        <f>DATE(2019,5,11)</f>
        <v>43596</v>
      </c>
      <c r="C1432">
        <v>23</v>
      </c>
      <c r="D1432">
        <v>0</v>
      </c>
      <c r="E1432">
        <v>2</v>
      </c>
    </row>
    <row r="1433" spans="1:5" x14ac:dyDescent="0.25">
      <c r="A1433" t="str">
        <f t="shared" si="20"/>
        <v>Sunday</v>
      </c>
      <c r="B1433" s="1">
        <f>DATE(2019,5,12)</f>
        <v>43597</v>
      </c>
      <c r="C1433">
        <v>16</v>
      </c>
      <c r="D1433">
        <v>0</v>
      </c>
      <c r="E1433">
        <v>4</v>
      </c>
    </row>
    <row r="1434" spans="1:5" x14ac:dyDescent="0.25">
      <c r="A1434" t="str">
        <f t="shared" si="20"/>
        <v>Monday</v>
      </c>
      <c r="B1434" s="1">
        <f>DATE(2019,5,13)</f>
        <v>43598</v>
      </c>
      <c r="C1434">
        <v>23</v>
      </c>
      <c r="D1434">
        <v>0</v>
      </c>
      <c r="E1434">
        <v>5</v>
      </c>
    </row>
    <row r="1435" spans="1:5" x14ac:dyDescent="0.25">
      <c r="A1435" t="str">
        <f t="shared" si="20"/>
        <v>Tuesday</v>
      </c>
      <c r="B1435" s="1">
        <f>DATE(2019,5,14)</f>
        <v>43599</v>
      </c>
      <c r="C1435">
        <v>43</v>
      </c>
      <c r="D1435">
        <v>5</v>
      </c>
      <c r="E1435">
        <v>2</v>
      </c>
    </row>
    <row r="1436" spans="1:5" x14ac:dyDescent="0.25">
      <c r="A1436" t="str">
        <f t="shared" si="20"/>
        <v>Wednesday</v>
      </c>
      <c r="B1436" s="1">
        <f>DATE(2019,5,15)</f>
        <v>43600</v>
      </c>
      <c r="C1436">
        <v>20</v>
      </c>
      <c r="D1436">
        <v>1</v>
      </c>
      <c r="E1436">
        <v>2</v>
      </c>
    </row>
    <row r="1437" spans="1:5" x14ac:dyDescent="0.25">
      <c r="A1437" t="str">
        <f t="shared" si="20"/>
        <v>Thursday</v>
      </c>
      <c r="B1437" s="1">
        <f>DATE(2019,5,16)</f>
        <v>43601</v>
      </c>
      <c r="C1437">
        <v>15</v>
      </c>
      <c r="D1437">
        <v>0</v>
      </c>
      <c r="E1437">
        <v>4</v>
      </c>
    </row>
    <row r="1438" spans="1:5" x14ac:dyDescent="0.25">
      <c r="A1438" t="str">
        <f t="shared" si="20"/>
        <v>Friday</v>
      </c>
      <c r="B1438" s="1">
        <f>DATE(2019,5,17)</f>
        <v>43602</v>
      </c>
      <c r="C1438">
        <v>17</v>
      </c>
      <c r="D1438">
        <v>1</v>
      </c>
      <c r="E1438">
        <v>0</v>
      </c>
    </row>
    <row r="1439" spans="1:5" x14ac:dyDescent="0.25">
      <c r="A1439" t="str">
        <f t="shared" si="20"/>
        <v>Saturday</v>
      </c>
      <c r="B1439" s="1">
        <f>DATE(2019,5,18)</f>
        <v>43603</v>
      </c>
      <c r="C1439">
        <v>33</v>
      </c>
      <c r="D1439">
        <v>0</v>
      </c>
      <c r="E1439">
        <v>4</v>
      </c>
    </row>
    <row r="1440" spans="1:5" x14ac:dyDescent="0.25">
      <c r="A1440" t="str">
        <f t="shared" si="20"/>
        <v>Sunday</v>
      </c>
      <c r="B1440" s="1">
        <f>DATE(2019,5,19)</f>
        <v>43604</v>
      </c>
      <c r="C1440">
        <v>27</v>
      </c>
      <c r="D1440">
        <v>1</v>
      </c>
      <c r="E1440">
        <v>7</v>
      </c>
    </row>
    <row r="1441" spans="1:5" x14ac:dyDescent="0.25">
      <c r="A1441" t="str">
        <f t="shared" si="20"/>
        <v>Monday</v>
      </c>
      <c r="B1441" s="1">
        <f>DATE(2019,5,20)</f>
        <v>43605</v>
      </c>
      <c r="C1441">
        <v>16</v>
      </c>
      <c r="D1441">
        <v>0</v>
      </c>
      <c r="E1441">
        <v>1</v>
      </c>
    </row>
    <row r="1442" spans="1:5" x14ac:dyDescent="0.25">
      <c r="A1442" t="str">
        <f t="shared" si="20"/>
        <v>Tuesday</v>
      </c>
      <c r="B1442" s="1">
        <f>DATE(2019,5,21)</f>
        <v>43606</v>
      </c>
      <c r="C1442">
        <v>11</v>
      </c>
      <c r="D1442">
        <v>1</v>
      </c>
      <c r="E1442">
        <v>2</v>
      </c>
    </row>
    <row r="1443" spans="1:5" x14ac:dyDescent="0.25">
      <c r="A1443" t="str">
        <f t="shared" si="20"/>
        <v>Wednesday</v>
      </c>
      <c r="B1443" s="1">
        <f>DATE(2019,5,22)</f>
        <v>43607</v>
      </c>
      <c r="C1443">
        <v>6</v>
      </c>
      <c r="D1443">
        <v>0</v>
      </c>
      <c r="E1443">
        <v>1</v>
      </c>
    </row>
    <row r="1444" spans="1:5" x14ac:dyDescent="0.25">
      <c r="A1444" t="str">
        <f t="shared" si="20"/>
        <v>Thursday</v>
      </c>
      <c r="B1444" s="1">
        <v>43608</v>
      </c>
      <c r="C1444">
        <v>0</v>
      </c>
      <c r="D1444">
        <v>0</v>
      </c>
      <c r="E1444">
        <v>0</v>
      </c>
    </row>
    <row r="1445" spans="1:5" x14ac:dyDescent="0.25">
      <c r="A1445" t="str">
        <f t="shared" si="20"/>
        <v>Friday</v>
      </c>
      <c r="B1445" s="1">
        <f>DATE(2019,5,24)</f>
        <v>43609</v>
      </c>
      <c r="C1445">
        <v>23</v>
      </c>
      <c r="D1445">
        <v>0</v>
      </c>
      <c r="E1445">
        <v>9</v>
      </c>
    </row>
    <row r="1446" spans="1:5" x14ac:dyDescent="0.25">
      <c r="A1446" t="str">
        <f t="shared" si="20"/>
        <v>Saturday</v>
      </c>
      <c r="B1446" s="1">
        <f>DATE(2019,5,25)</f>
        <v>43610</v>
      </c>
      <c r="C1446">
        <v>27</v>
      </c>
      <c r="D1446">
        <v>0</v>
      </c>
      <c r="E1446">
        <v>1</v>
      </c>
    </row>
    <row r="1447" spans="1:5" x14ac:dyDescent="0.25">
      <c r="A1447" t="str">
        <f t="shared" si="20"/>
        <v>Sunday</v>
      </c>
      <c r="B1447" s="1">
        <f>DATE(2019,5,26)</f>
        <v>43611</v>
      </c>
      <c r="C1447">
        <v>8</v>
      </c>
      <c r="D1447">
        <v>0</v>
      </c>
      <c r="E1447">
        <v>4</v>
      </c>
    </row>
    <row r="1448" spans="1:5" x14ac:dyDescent="0.25">
      <c r="A1448" t="str">
        <f t="shared" si="20"/>
        <v>Monday</v>
      </c>
      <c r="B1448" s="1">
        <f>DATE(2019,5,27)</f>
        <v>43612</v>
      </c>
      <c r="C1448">
        <v>20</v>
      </c>
      <c r="D1448">
        <v>0</v>
      </c>
      <c r="E1448">
        <v>3</v>
      </c>
    </row>
    <row r="1449" spans="1:5" x14ac:dyDescent="0.25">
      <c r="A1449" t="str">
        <f t="shared" si="20"/>
        <v>Tuesday</v>
      </c>
      <c r="B1449" s="1">
        <f>DATE(2019,5,28)</f>
        <v>43613</v>
      </c>
      <c r="C1449">
        <v>23</v>
      </c>
      <c r="D1449">
        <v>2</v>
      </c>
      <c r="E1449">
        <v>3</v>
      </c>
    </row>
    <row r="1450" spans="1:5" x14ac:dyDescent="0.25">
      <c r="A1450" t="str">
        <f t="shared" si="20"/>
        <v>Wednesday</v>
      </c>
      <c r="B1450" s="1">
        <f>DATE(2019,5,29)</f>
        <v>43614</v>
      </c>
      <c r="C1450">
        <v>18</v>
      </c>
      <c r="D1450">
        <v>0</v>
      </c>
      <c r="E1450">
        <v>3</v>
      </c>
    </row>
    <row r="1451" spans="1:5" x14ac:dyDescent="0.25">
      <c r="A1451" t="str">
        <f t="shared" si="20"/>
        <v>Thursday</v>
      </c>
      <c r="B1451" s="1">
        <f>DATE(2019,5,30)</f>
        <v>43615</v>
      </c>
      <c r="C1451">
        <v>17</v>
      </c>
      <c r="D1451">
        <v>0</v>
      </c>
      <c r="E1451">
        <v>0</v>
      </c>
    </row>
    <row r="1452" spans="1:5" x14ac:dyDescent="0.25">
      <c r="A1452" t="str">
        <f t="shared" si="20"/>
        <v>Friday</v>
      </c>
      <c r="B1452" s="1">
        <f>DATE(2019,5,31)</f>
        <v>43616</v>
      </c>
      <c r="C1452">
        <v>15</v>
      </c>
      <c r="D1452">
        <v>0</v>
      </c>
      <c r="E1452">
        <v>3</v>
      </c>
    </row>
    <row r="1453" spans="1:5" x14ac:dyDescent="0.25">
      <c r="A1453" t="str">
        <f t="shared" si="20"/>
        <v>Saturday</v>
      </c>
      <c r="B1453" s="1">
        <f>DATE(2019,6,1)</f>
        <v>43617</v>
      </c>
      <c r="C1453">
        <v>10</v>
      </c>
      <c r="D1453">
        <v>1</v>
      </c>
      <c r="E1453">
        <v>4</v>
      </c>
    </row>
    <row r="1454" spans="1:5" x14ac:dyDescent="0.25">
      <c r="A1454" t="str">
        <f t="shared" si="20"/>
        <v>Sunday</v>
      </c>
      <c r="B1454" s="1">
        <f>DATE(2019,6,2)</f>
        <v>43618</v>
      </c>
      <c r="C1454">
        <v>19</v>
      </c>
      <c r="D1454">
        <v>0</v>
      </c>
      <c r="E1454">
        <v>2</v>
      </c>
    </row>
    <row r="1455" spans="1:5" x14ac:dyDescent="0.25">
      <c r="A1455" t="str">
        <f t="shared" si="20"/>
        <v>Monday</v>
      </c>
      <c r="B1455" s="1">
        <f>DATE(2019,6,3)</f>
        <v>43619</v>
      </c>
      <c r="C1455">
        <v>35</v>
      </c>
      <c r="D1455">
        <v>0</v>
      </c>
      <c r="E1455">
        <v>3</v>
      </c>
    </row>
    <row r="1456" spans="1:5" x14ac:dyDescent="0.25">
      <c r="A1456" t="str">
        <f t="shared" si="20"/>
        <v>Tuesday</v>
      </c>
      <c r="B1456" s="1">
        <f>DATE(2019,6,4)</f>
        <v>43620</v>
      </c>
      <c r="C1456">
        <v>13</v>
      </c>
      <c r="D1456">
        <v>0</v>
      </c>
      <c r="E1456">
        <v>0</v>
      </c>
    </row>
    <row r="1457" spans="1:5" x14ac:dyDescent="0.25">
      <c r="A1457" t="str">
        <f t="shared" si="20"/>
        <v>Wednesday</v>
      </c>
      <c r="B1457" s="1">
        <f>DATE(2019,6,5)</f>
        <v>43621</v>
      </c>
      <c r="C1457">
        <v>39</v>
      </c>
      <c r="D1457">
        <v>1</v>
      </c>
      <c r="E1457">
        <v>8</v>
      </c>
    </row>
    <row r="1458" spans="1:5" x14ac:dyDescent="0.25">
      <c r="A1458" t="str">
        <f t="shared" si="20"/>
        <v>Thursday</v>
      </c>
      <c r="B1458" s="1">
        <f>DATE(2019,6,6)</f>
        <v>43622</v>
      </c>
      <c r="C1458">
        <v>42</v>
      </c>
      <c r="D1458">
        <v>0</v>
      </c>
      <c r="E1458">
        <v>0</v>
      </c>
    </row>
    <row r="1459" spans="1:5" x14ac:dyDescent="0.25">
      <c r="A1459" t="str">
        <f t="shared" si="20"/>
        <v>Friday</v>
      </c>
      <c r="B1459" s="1">
        <f>DATE(2019,6,7)</f>
        <v>43623</v>
      </c>
      <c r="C1459">
        <v>25</v>
      </c>
      <c r="D1459">
        <v>1</v>
      </c>
      <c r="E1459">
        <v>3</v>
      </c>
    </row>
    <row r="1460" spans="1:5" x14ac:dyDescent="0.25">
      <c r="A1460" t="str">
        <f t="shared" si="20"/>
        <v>Saturday</v>
      </c>
      <c r="B1460" s="1">
        <f>DATE(2019,6,8)</f>
        <v>43624</v>
      </c>
      <c r="C1460">
        <v>38</v>
      </c>
      <c r="D1460">
        <v>0</v>
      </c>
      <c r="E1460">
        <v>1</v>
      </c>
    </row>
    <row r="1461" spans="1:5" x14ac:dyDescent="0.25">
      <c r="A1461" t="str">
        <f t="shared" si="20"/>
        <v>Sunday</v>
      </c>
      <c r="B1461" s="1">
        <f>DATE(2019,6,9)</f>
        <v>43625</v>
      </c>
      <c r="C1461">
        <v>8</v>
      </c>
      <c r="D1461">
        <v>0</v>
      </c>
      <c r="E1461">
        <v>0</v>
      </c>
    </row>
    <row r="1462" spans="1:5" x14ac:dyDescent="0.25">
      <c r="A1462" t="str">
        <f t="shared" si="20"/>
        <v>Monday</v>
      </c>
      <c r="B1462" s="1">
        <f>DATE(2019,6,10)</f>
        <v>43626</v>
      </c>
      <c r="C1462">
        <v>28</v>
      </c>
      <c r="D1462">
        <v>1</v>
      </c>
      <c r="E1462">
        <v>3</v>
      </c>
    </row>
    <row r="1463" spans="1:5" x14ac:dyDescent="0.25">
      <c r="A1463" t="str">
        <f t="shared" si="20"/>
        <v>Tuesday</v>
      </c>
      <c r="B1463" s="1">
        <f>DATE(2019,6,11)</f>
        <v>43627</v>
      </c>
      <c r="C1463">
        <v>70</v>
      </c>
      <c r="D1463">
        <v>2</v>
      </c>
      <c r="E1463">
        <v>1</v>
      </c>
    </row>
    <row r="1464" spans="1:5" x14ac:dyDescent="0.25">
      <c r="A1464" t="str">
        <f t="shared" si="20"/>
        <v>Wednesday</v>
      </c>
      <c r="B1464" s="1">
        <f>DATE(2019,6,12)</f>
        <v>43628</v>
      </c>
      <c r="C1464">
        <v>16</v>
      </c>
      <c r="D1464">
        <v>0</v>
      </c>
      <c r="E1464">
        <v>0</v>
      </c>
    </row>
    <row r="1465" spans="1:5" x14ac:dyDescent="0.25">
      <c r="A1465" t="str">
        <f t="shared" si="20"/>
        <v>Thursday</v>
      </c>
      <c r="B1465" s="1">
        <f>DATE(2019,6,13)</f>
        <v>43629</v>
      </c>
      <c r="C1465">
        <v>12</v>
      </c>
      <c r="D1465">
        <v>0</v>
      </c>
      <c r="E1465">
        <v>0</v>
      </c>
    </row>
    <row r="1466" spans="1:5" x14ac:dyDescent="0.25">
      <c r="A1466" t="str">
        <f t="shared" si="20"/>
        <v>Friday</v>
      </c>
      <c r="B1466" s="1">
        <f>DATE(2019,6,14)</f>
        <v>43630</v>
      </c>
      <c r="C1466">
        <v>16</v>
      </c>
      <c r="D1466">
        <v>0</v>
      </c>
      <c r="E1466">
        <v>0</v>
      </c>
    </row>
    <row r="1467" spans="1:5" x14ac:dyDescent="0.25">
      <c r="A1467" t="str">
        <f t="shared" si="20"/>
        <v>Saturday</v>
      </c>
      <c r="B1467" s="1">
        <f>DATE(2019,6,15)</f>
        <v>43631</v>
      </c>
      <c r="C1467">
        <v>9</v>
      </c>
      <c r="D1467">
        <v>0</v>
      </c>
      <c r="E1467">
        <v>0</v>
      </c>
    </row>
    <row r="1468" spans="1:5" x14ac:dyDescent="0.25">
      <c r="A1468" t="str">
        <f t="shared" si="20"/>
        <v>Sunday</v>
      </c>
      <c r="B1468" s="1">
        <f>DATE(2019,6,16)</f>
        <v>43632</v>
      </c>
      <c r="C1468">
        <v>4</v>
      </c>
      <c r="D1468">
        <v>0</v>
      </c>
      <c r="E1468">
        <v>0</v>
      </c>
    </row>
    <row r="1469" spans="1:5" x14ac:dyDescent="0.25">
      <c r="A1469" t="str">
        <f t="shared" si="20"/>
        <v>Monday</v>
      </c>
      <c r="B1469" s="1">
        <f>DATE(2019,6,17)</f>
        <v>43633</v>
      </c>
      <c r="C1469">
        <v>24</v>
      </c>
      <c r="D1469">
        <v>2</v>
      </c>
      <c r="E1469">
        <v>3</v>
      </c>
    </row>
    <row r="1470" spans="1:5" x14ac:dyDescent="0.25">
      <c r="A1470" t="str">
        <f t="shared" si="20"/>
        <v>Tuesday</v>
      </c>
      <c r="B1470" s="1">
        <f>DATE(2019,6,18)</f>
        <v>43634</v>
      </c>
      <c r="C1470">
        <v>10</v>
      </c>
      <c r="D1470">
        <v>0</v>
      </c>
      <c r="E1470">
        <v>3</v>
      </c>
    </row>
    <row r="1471" spans="1:5" x14ac:dyDescent="0.25">
      <c r="A1471" t="str">
        <f t="shared" si="20"/>
        <v>Wednesday</v>
      </c>
      <c r="B1471" s="1">
        <f>DATE(2019,6,19)</f>
        <v>43635</v>
      </c>
      <c r="C1471">
        <v>2</v>
      </c>
      <c r="D1471">
        <v>0</v>
      </c>
      <c r="E1471">
        <v>0</v>
      </c>
    </row>
    <row r="1472" spans="1:5" x14ac:dyDescent="0.25">
      <c r="A1472" t="str">
        <f t="shared" si="20"/>
        <v>Thursday</v>
      </c>
      <c r="B1472" s="1">
        <f>DATE(2019,6,20)</f>
        <v>43636</v>
      </c>
      <c r="C1472">
        <v>35</v>
      </c>
      <c r="D1472">
        <v>1</v>
      </c>
      <c r="E1472">
        <v>0</v>
      </c>
    </row>
    <row r="1473" spans="1:5" x14ac:dyDescent="0.25">
      <c r="A1473" t="str">
        <f t="shared" si="20"/>
        <v>Friday</v>
      </c>
      <c r="B1473" s="1">
        <f>DATE(2019,6,21)</f>
        <v>43637</v>
      </c>
      <c r="C1473">
        <v>12</v>
      </c>
      <c r="D1473">
        <v>0</v>
      </c>
      <c r="E1473">
        <v>1</v>
      </c>
    </row>
    <row r="1474" spans="1:5" x14ac:dyDescent="0.25">
      <c r="A1474" t="str">
        <f t="shared" ref="A1474:A1537" si="21">TEXT(B1474,"dddd")</f>
        <v>Saturday</v>
      </c>
      <c r="B1474" s="1">
        <f>DATE(2019,6,22)</f>
        <v>43638</v>
      </c>
      <c r="C1474">
        <v>9</v>
      </c>
      <c r="D1474">
        <v>0</v>
      </c>
      <c r="E1474">
        <v>0</v>
      </c>
    </row>
    <row r="1475" spans="1:5" x14ac:dyDescent="0.25">
      <c r="A1475" t="str">
        <f t="shared" si="21"/>
        <v>Sunday</v>
      </c>
      <c r="B1475" s="1">
        <f>DATE(2019,6,23)</f>
        <v>43639</v>
      </c>
      <c r="C1475">
        <v>4</v>
      </c>
      <c r="D1475">
        <v>0</v>
      </c>
      <c r="E1475">
        <v>2</v>
      </c>
    </row>
    <row r="1476" spans="1:5" x14ac:dyDescent="0.25">
      <c r="A1476" t="str">
        <f t="shared" si="21"/>
        <v>Monday</v>
      </c>
      <c r="B1476" s="1">
        <f>DATE(2019,6,24)</f>
        <v>43640</v>
      </c>
      <c r="C1476">
        <v>22</v>
      </c>
      <c r="D1476">
        <v>0</v>
      </c>
      <c r="E1476">
        <v>3</v>
      </c>
    </row>
    <row r="1477" spans="1:5" x14ac:dyDescent="0.25">
      <c r="A1477" t="str">
        <f t="shared" si="21"/>
        <v>Tuesday</v>
      </c>
      <c r="B1477" s="1">
        <f>DATE(2019,6,25)</f>
        <v>43641</v>
      </c>
      <c r="C1477">
        <v>62</v>
      </c>
      <c r="D1477">
        <v>4</v>
      </c>
      <c r="E1477">
        <v>2</v>
      </c>
    </row>
    <row r="1478" spans="1:5" x14ac:dyDescent="0.25">
      <c r="A1478" t="str">
        <f t="shared" si="21"/>
        <v>Wednesday</v>
      </c>
      <c r="B1478" s="1">
        <f>DATE(2019,6,26)</f>
        <v>43642</v>
      </c>
      <c r="C1478">
        <v>33</v>
      </c>
      <c r="D1478">
        <v>1</v>
      </c>
      <c r="E1478">
        <v>4</v>
      </c>
    </row>
    <row r="1479" spans="1:5" x14ac:dyDescent="0.25">
      <c r="A1479" t="str">
        <f t="shared" si="21"/>
        <v>Thursday</v>
      </c>
      <c r="B1479" s="1">
        <f>DATE(2019,6,27)</f>
        <v>43643</v>
      </c>
      <c r="C1479">
        <v>8</v>
      </c>
      <c r="D1479">
        <v>1</v>
      </c>
      <c r="E1479">
        <v>0</v>
      </c>
    </row>
    <row r="1480" spans="1:5" x14ac:dyDescent="0.25">
      <c r="A1480" t="str">
        <f t="shared" si="21"/>
        <v>Friday</v>
      </c>
      <c r="B1480" s="1">
        <f>DATE(2019,6,28)</f>
        <v>43644</v>
      </c>
      <c r="C1480">
        <v>62</v>
      </c>
      <c r="D1480">
        <v>1</v>
      </c>
      <c r="E1480">
        <v>3</v>
      </c>
    </row>
    <row r="1481" spans="1:5" x14ac:dyDescent="0.25">
      <c r="A1481" t="str">
        <f t="shared" si="21"/>
        <v>Saturday</v>
      </c>
      <c r="B1481" s="1">
        <f>DATE(2019,6,29)</f>
        <v>43645</v>
      </c>
      <c r="C1481">
        <v>32</v>
      </c>
      <c r="D1481">
        <v>2</v>
      </c>
      <c r="E1481">
        <v>0</v>
      </c>
    </row>
    <row r="1482" spans="1:5" x14ac:dyDescent="0.25">
      <c r="A1482" t="str">
        <f t="shared" si="21"/>
        <v>Sunday</v>
      </c>
      <c r="B1482" s="1">
        <f>DATE(2019,6,30)</f>
        <v>43646</v>
      </c>
      <c r="C1482">
        <v>7</v>
      </c>
      <c r="D1482">
        <v>0</v>
      </c>
      <c r="E1482">
        <v>5</v>
      </c>
    </row>
    <row r="1483" spans="1:5" x14ac:dyDescent="0.25">
      <c r="A1483" t="str">
        <f t="shared" si="21"/>
        <v>Monday</v>
      </c>
      <c r="B1483" s="1">
        <f>DATE(2019,7,1)</f>
        <v>43647</v>
      </c>
      <c r="C1483">
        <v>9</v>
      </c>
      <c r="D1483">
        <v>0</v>
      </c>
      <c r="E1483">
        <v>1</v>
      </c>
    </row>
    <row r="1484" spans="1:5" x14ac:dyDescent="0.25">
      <c r="A1484" t="str">
        <f t="shared" si="21"/>
        <v>Tuesday</v>
      </c>
      <c r="B1484" s="1">
        <f>DATE(2019,7,2)</f>
        <v>43648</v>
      </c>
      <c r="C1484">
        <v>41</v>
      </c>
      <c r="D1484">
        <v>1</v>
      </c>
      <c r="E1484">
        <v>3</v>
      </c>
    </row>
    <row r="1485" spans="1:5" x14ac:dyDescent="0.25">
      <c r="A1485" t="str">
        <f t="shared" si="21"/>
        <v>Wednesday</v>
      </c>
      <c r="B1485" s="1">
        <f>DATE(2019,7,3)</f>
        <v>43649</v>
      </c>
      <c r="C1485">
        <v>46</v>
      </c>
      <c r="D1485">
        <v>5</v>
      </c>
      <c r="E1485">
        <v>1</v>
      </c>
    </row>
    <row r="1486" spans="1:5" x14ac:dyDescent="0.25">
      <c r="A1486" t="str">
        <f t="shared" si="21"/>
        <v>Thursday</v>
      </c>
      <c r="B1486" s="1">
        <f>DATE(2019,7,4)</f>
        <v>43650</v>
      </c>
      <c r="C1486">
        <v>13</v>
      </c>
      <c r="D1486">
        <v>0</v>
      </c>
      <c r="E1486">
        <v>0</v>
      </c>
    </row>
    <row r="1487" spans="1:5" x14ac:dyDescent="0.25">
      <c r="A1487" t="str">
        <f t="shared" si="21"/>
        <v>Friday</v>
      </c>
      <c r="B1487" s="1">
        <f>DATE(2019,7,5)</f>
        <v>43651</v>
      </c>
      <c r="C1487">
        <v>32</v>
      </c>
      <c r="D1487">
        <v>0</v>
      </c>
      <c r="E1487">
        <v>4</v>
      </c>
    </row>
    <row r="1488" spans="1:5" x14ac:dyDescent="0.25">
      <c r="A1488" t="str">
        <f t="shared" si="21"/>
        <v>Saturday</v>
      </c>
      <c r="B1488" s="1">
        <f>DATE(2019,7,6)</f>
        <v>43652</v>
      </c>
      <c r="C1488">
        <v>8</v>
      </c>
      <c r="D1488">
        <v>0</v>
      </c>
      <c r="E1488">
        <v>0</v>
      </c>
    </row>
    <row r="1489" spans="1:5" x14ac:dyDescent="0.25">
      <c r="A1489" t="str">
        <f t="shared" si="21"/>
        <v>Sunday</v>
      </c>
      <c r="B1489" s="1">
        <f>DATE(2019,7,7)</f>
        <v>43653</v>
      </c>
      <c r="C1489">
        <v>10</v>
      </c>
      <c r="D1489">
        <v>1</v>
      </c>
      <c r="E1489">
        <v>1</v>
      </c>
    </row>
    <row r="1490" spans="1:5" x14ac:dyDescent="0.25">
      <c r="A1490" t="str">
        <f t="shared" si="21"/>
        <v>Monday</v>
      </c>
      <c r="B1490" s="1">
        <f>DATE(2019,7,8)</f>
        <v>43654</v>
      </c>
      <c r="C1490">
        <v>4</v>
      </c>
      <c r="D1490">
        <v>0</v>
      </c>
      <c r="E1490">
        <v>0</v>
      </c>
    </row>
    <row r="1491" spans="1:5" x14ac:dyDescent="0.25">
      <c r="A1491" t="str">
        <f t="shared" si="21"/>
        <v>Tuesday</v>
      </c>
      <c r="B1491" s="1">
        <f>DATE(2019,7,9)</f>
        <v>43655</v>
      </c>
      <c r="C1491">
        <v>9</v>
      </c>
      <c r="D1491">
        <v>0</v>
      </c>
      <c r="E1491">
        <v>0</v>
      </c>
    </row>
    <row r="1492" spans="1:5" x14ac:dyDescent="0.25">
      <c r="A1492" t="str">
        <f t="shared" si="21"/>
        <v>Wednesday</v>
      </c>
      <c r="B1492" s="1">
        <f>DATE(2019,7,10)</f>
        <v>43656</v>
      </c>
      <c r="C1492">
        <v>11</v>
      </c>
      <c r="D1492">
        <v>1</v>
      </c>
      <c r="E1492">
        <v>2</v>
      </c>
    </row>
    <row r="1493" spans="1:5" x14ac:dyDescent="0.25">
      <c r="A1493" t="str">
        <f t="shared" si="21"/>
        <v>Thursday</v>
      </c>
      <c r="B1493" s="1">
        <f>DATE(2019,7,11)</f>
        <v>43657</v>
      </c>
      <c r="C1493">
        <v>27</v>
      </c>
      <c r="D1493">
        <v>1</v>
      </c>
      <c r="E1493">
        <v>3</v>
      </c>
    </row>
    <row r="1494" spans="1:5" x14ac:dyDescent="0.25">
      <c r="A1494" t="str">
        <f t="shared" si="21"/>
        <v>Friday</v>
      </c>
      <c r="B1494" s="1">
        <f>DATE(2019,7,12)</f>
        <v>43658</v>
      </c>
      <c r="C1494">
        <v>12</v>
      </c>
      <c r="D1494">
        <v>0</v>
      </c>
      <c r="E1494">
        <v>0</v>
      </c>
    </row>
    <row r="1495" spans="1:5" x14ac:dyDescent="0.25">
      <c r="A1495" t="str">
        <f t="shared" si="21"/>
        <v>Saturday</v>
      </c>
      <c r="B1495" s="1">
        <f>DATE(2019,7,13)</f>
        <v>43659</v>
      </c>
      <c r="C1495">
        <v>23</v>
      </c>
      <c r="D1495">
        <v>0</v>
      </c>
      <c r="E1495">
        <v>1</v>
      </c>
    </row>
    <row r="1496" spans="1:5" x14ac:dyDescent="0.25">
      <c r="A1496" t="str">
        <f t="shared" si="21"/>
        <v>Sunday</v>
      </c>
      <c r="B1496" s="1">
        <f>DATE(2019,7,14)</f>
        <v>43660</v>
      </c>
      <c r="C1496">
        <v>9</v>
      </c>
      <c r="D1496">
        <v>0</v>
      </c>
      <c r="E1496">
        <v>3</v>
      </c>
    </row>
    <row r="1497" spans="1:5" x14ac:dyDescent="0.25">
      <c r="A1497" t="str">
        <f t="shared" si="21"/>
        <v>Monday</v>
      </c>
      <c r="B1497" s="1">
        <f>DATE(2019,7,15)</f>
        <v>43661</v>
      </c>
      <c r="C1497">
        <v>7</v>
      </c>
      <c r="D1497">
        <v>0</v>
      </c>
      <c r="E1497">
        <v>1</v>
      </c>
    </row>
    <row r="1498" spans="1:5" x14ac:dyDescent="0.25">
      <c r="A1498" t="str">
        <f t="shared" si="21"/>
        <v>Tuesday</v>
      </c>
      <c r="B1498" s="1">
        <f>DATE(2019,7,16)</f>
        <v>43662</v>
      </c>
      <c r="C1498">
        <v>22</v>
      </c>
      <c r="D1498">
        <v>0</v>
      </c>
      <c r="E1498">
        <v>4</v>
      </c>
    </row>
    <row r="1499" spans="1:5" x14ac:dyDescent="0.25">
      <c r="A1499" t="str">
        <f t="shared" si="21"/>
        <v>Wednesday</v>
      </c>
      <c r="B1499" s="1">
        <f>DATE(2019,7,17)</f>
        <v>43663</v>
      </c>
      <c r="C1499">
        <v>7</v>
      </c>
      <c r="D1499">
        <v>1</v>
      </c>
      <c r="E1499">
        <v>0</v>
      </c>
    </row>
    <row r="1500" spans="1:5" x14ac:dyDescent="0.25">
      <c r="A1500" t="str">
        <f t="shared" si="21"/>
        <v>Thursday</v>
      </c>
      <c r="B1500" s="1">
        <f>DATE(2019,7,18)</f>
        <v>43664</v>
      </c>
      <c r="C1500">
        <v>4</v>
      </c>
      <c r="D1500">
        <v>0</v>
      </c>
      <c r="E1500">
        <v>1</v>
      </c>
    </row>
    <row r="1501" spans="1:5" x14ac:dyDescent="0.25">
      <c r="A1501" t="str">
        <f t="shared" si="21"/>
        <v>Friday</v>
      </c>
      <c r="B1501" s="1">
        <f>DATE(2019,7,19)</f>
        <v>43665</v>
      </c>
      <c r="C1501">
        <v>27</v>
      </c>
      <c r="D1501">
        <v>1</v>
      </c>
      <c r="E1501">
        <v>4</v>
      </c>
    </row>
    <row r="1502" spans="1:5" x14ac:dyDescent="0.25">
      <c r="A1502" t="str">
        <f t="shared" si="21"/>
        <v>Saturday</v>
      </c>
      <c r="B1502" s="1">
        <f>DATE(2019,7,20)</f>
        <v>43666</v>
      </c>
      <c r="C1502">
        <v>18</v>
      </c>
      <c r="D1502">
        <v>0</v>
      </c>
      <c r="E1502">
        <v>0</v>
      </c>
    </row>
    <row r="1503" spans="1:5" x14ac:dyDescent="0.25">
      <c r="A1503" t="str">
        <f t="shared" si="21"/>
        <v>Sunday</v>
      </c>
      <c r="B1503" s="1">
        <f>DATE(2019,7,21)</f>
        <v>43667</v>
      </c>
      <c r="C1503">
        <v>22</v>
      </c>
      <c r="D1503">
        <v>0</v>
      </c>
      <c r="E1503">
        <v>2</v>
      </c>
    </row>
    <row r="1504" spans="1:5" x14ac:dyDescent="0.25">
      <c r="A1504" t="str">
        <f t="shared" si="21"/>
        <v>Monday</v>
      </c>
      <c r="B1504" s="1">
        <f>DATE(2019,7,22)</f>
        <v>43668</v>
      </c>
      <c r="C1504">
        <v>28</v>
      </c>
      <c r="D1504">
        <v>0</v>
      </c>
      <c r="E1504">
        <v>2</v>
      </c>
    </row>
    <row r="1505" spans="1:5" x14ac:dyDescent="0.25">
      <c r="A1505" t="str">
        <f t="shared" si="21"/>
        <v>Tuesday</v>
      </c>
      <c r="B1505" s="1">
        <f>DATE(2019,7,23)</f>
        <v>43669</v>
      </c>
      <c r="C1505">
        <v>42</v>
      </c>
      <c r="D1505">
        <v>2</v>
      </c>
      <c r="E1505">
        <v>2</v>
      </c>
    </row>
    <row r="1506" spans="1:5" x14ac:dyDescent="0.25">
      <c r="A1506" t="str">
        <f t="shared" si="21"/>
        <v>Wednesday</v>
      </c>
      <c r="B1506" s="1">
        <f>DATE(2019,7,24)</f>
        <v>43670</v>
      </c>
      <c r="C1506">
        <v>34</v>
      </c>
      <c r="D1506">
        <v>0</v>
      </c>
      <c r="E1506">
        <v>2</v>
      </c>
    </row>
    <row r="1507" spans="1:5" x14ac:dyDescent="0.25">
      <c r="A1507" t="str">
        <f t="shared" si="21"/>
        <v>Thursday</v>
      </c>
      <c r="B1507" s="1">
        <f>DATE(2019,7,25)</f>
        <v>43671</v>
      </c>
      <c r="C1507">
        <v>13</v>
      </c>
      <c r="D1507">
        <v>1</v>
      </c>
      <c r="E1507">
        <v>2</v>
      </c>
    </row>
    <row r="1508" spans="1:5" x14ac:dyDescent="0.25">
      <c r="A1508" t="str">
        <f t="shared" si="21"/>
        <v>Friday</v>
      </c>
      <c r="B1508" s="1">
        <f>DATE(2019,7,26)</f>
        <v>43672</v>
      </c>
      <c r="C1508">
        <v>37</v>
      </c>
      <c r="D1508">
        <v>3</v>
      </c>
      <c r="E1508">
        <v>0</v>
      </c>
    </row>
    <row r="1509" spans="1:5" x14ac:dyDescent="0.25">
      <c r="A1509" t="str">
        <f t="shared" si="21"/>
        <v>Saturday</v>
      </c>
      <c r="B1509" s="1">
        <f>DATE(2019,7,27)</f>
        <v>43673</v>
      </c>
      <c r="C1509">
        <v>41</v>
      </c>
      <c r="D1509">
        <v>1</v>
      </c>
      <c r="E1509">
        <v>2</v>
      </c>
    </row>
    <row r="1510" spans="1:5" x14ac:dyDescent="0.25">
      <c r="A1510" t="str">
        <f t="shared" si="21"/>
        <v>Sunday</v>
      </c>
      <c r="B1510" s="1">
        <f>DATE(2019,7,28)</f>
        <v>43674</v>
      </c>
      <c r="C1510">
        <v>43</v>
      </c>
      <c r="D1510">
        <v>0</v>
      </c>
      <c r="E1510">
        <v>1</v>
      </c>
    </row>
    <row r="1511" spans="1:5" x14ac:dyDescent="0.25">
      <c r="A1511" t="str">
        <f t="shared" si="21"/>
        <v>Monday</v>
      </c>
      <c r="B1511" s="1">
        <f>DATE(2019,7,29)</f>
        <v>43675</v>
      </c>
      <c r="C1511">
        <v>60</v>
      </c>
      <c r="D1511">
        <v>4</v>
      </c>
      <c r="E1511">
        <v>5</v>
      </c>
    </row>
    <row r="1512" spans="1:5" x14ac:dyDescent="0.25">
      <c r="A1512" t="str">
        <f t="shared" si="21"/>
        <v>Tuesday</v>
      </c>
      <c r="B1512" s="1">
        <f>DATE(2019,7,30)</f>
        <v>43676</v>
      </c>
      <c r="C1512">
        <v>44</v>
      </c>
      <c r="D1512">
        <v>3</v>
      </c>
      <c r="E1512">
        <v>2</v>
      </c>
    </row>
    <row r="1513" spans="1:5" x14ac:dyDescent="0.25">
      <c r="A1513" t="str">
        <f t="shared" si="21"/>
        <v>Wednesday</v>
      </c>
      <c r="B1513" s="1">
        <f>DATE(2019,7,31)</f>
        <v>43677</v>
      </c>
      <c r="C1513">
        <v>16</v>
      </c>
      <c r="D1513">
        <v>1</v>
      </c>
      <c r="E1513">
        <v>3</v>
      </c>
    </row>
    <row r="1514" spans="1:5" x14ac:dyDescent="0.25">
      <c r="A1514" t="str">
        <f t="shared" si="21"/>
        <v>Thursday</v>
      </c>
      <c r="B1514" s="1">
        <f>DATE(2019,8,1)</f>
        <v>43678</v>
      </c>
      <c r="C1514">
        <v>15</v>
      </c>
      <c r="D1514">
        <v>0</v>
      </c>
      <c r="E1514">
        <v>5</v>
      </c>
    </row>
    <row r="1515" spans="1:5" x14ac:dyDescent="0.25">
      <c r="A1515" t="str">
        <f t="shared" si="21"/>
        <v>Friday</v>
      </c>
      <c r="B1515" s="1">
        <f>DATE(2019,8,2)</f>
        <v>43679</v>
      </c>
      <c r="C1515">
        <v>8</v>
      </c>
      <c r="D1515">
        <v>0</v>
      </c>
      <c r="E1515">
        <v>0</v>
      </c>
    </row>
    <row r="1516" spans="1:5" x14ac:dyDescent="0.25">
      <c r="A1516" t="str">
        <f t="shared" si="21"/>
        <v>Saturday</v>
      </c>
      <c r="B1516" s="1">
        <f>DATE(2019,8,3)</f>
        <v>43680</v>
      </c>
      <c r="C1516">
        <v>10</v>
      </c>
      <c r="D1516">
        <v>0</v>
      </c>
      <c r="E1516">
        <v>3</v>
      </c>
    </row>
    <row r="1517" spans="1:5" x14ac:dyDescent="0.25">
      <c r="A1517" t="str">
        <f t="shared" si="21"/>
        <v>Sunday</v>
      </c>
      <c r="B1517" s="1">
        <f>DATE(2019,8,4)</f>
        <v>43681</v>
      </c>
      <c r="C1517">
        <v>8</v>
      </c>
      <c r="D1517">
        <v>0</v>
      </c>
      <c r="E1517">
        <v>0</v>
      </c>
    </row>
    <row r="1518" spans="1:5" x14ac:dyDescent="0.25">
      <c r="A1518" t="str">
        <f t="shared" si="21"/>
        <v>Monday</v>
      </c>
      <c r="B1518" s="1">
        <f>DATE(2019,8,5)</f>
        <v>43682</v>
      </c>
      <c r="C1518">
        <v>59</v>
      </c>
      <c r="D1518">
        <v>3</v>
      </c>
      <c r="E1518">
        <v>4</v>
      </c>
    </row>
    <row r="1519" spans="1:5" x14ac:dyDescent="0.25">
      <c r="A1519" t="str">
        <f t="shared" si="21"/>
        <v>Tuesday</v>
      </c>
      <c r="B1519" s="1">
        <f>DATE(2019,8,6)</f>
        <v>43683</v>
      </c>
      <c r="C1519">
        <v>59</v>
      </c>
      <c r="D1519">
        <v>3</v>
      </c>
      <c r="E1519">
        <v>3</v>
      </c>
    </row>
    <row r="1520" spans="1:5" x14ac:dyDescent="0.25">
      <c r="A1520" t="str">
        <f t="shared" si="21"/>
        <v>Wednesday</v>
      </c>
      <c r="B1520" s="1">
        <f>DATE(2019,8,7)</f>
        <v>43684</v>
      </c>
      <c r="C1520">
        <v>64</v>
      </c>
      <c r="D1520">
        <v>4</v>
      </c>
      <c r="E1520">
        <v>4</v>
      </c>
    </row>
    <row r="1521" spans="1:5" x14ac:dyDescent="0.25">
      <c r="A1521" t="str">
        <f t="shared" si="21"/>
        <v>Thursday</v>
      </c>
      <c r="B1521" s="1">
        <f>DATE(2019,8,8)</f>
        <v>43685</v>
      </c>
      <c r="C1521">
        <v>56</v>
      </c>
      <c r="D1521">
        <v>2</v>
      </c>
      <c r="E1521">
        <v>3</v>
      </c>
    </row>
    <row r="1522" spans="1:5" x14ac:dyDescent="0.25">
      <c r="A1522" t="str">
        <f t="shared" si="21"/>
        <v>Friday</v>
      </c>
      <c r="B1522" s="1">
        <f>DATE(2019,8,9)</f>
        <v>43686</v>
      </c>
      <c r="C1522">
        <v>45</v>
      </c>
      <c r="D1522">
        <v>2</v>
      </c>
      <c r="E1522">
        <v>1</v>
      </c>
    </row>
    <row r="1523" spans="1:5" x14ac:dyDescent="0.25">
      <c r="A1523" t="str">
        <f t="shared" si="21"/>
        <v>Saturday</v>
      </c>
      <c r="B1523" s="1">
        <f>DATE(2019,8,10)</f>
        <v>43687</v>
      </c>
      <c r="C1523">
        <v>17</v>
      </c>
      <c r="D1523">
        <v>2</v>
      </c>
      <c r="E1523">
        <v>3</v>
      </c>
    </row>
    <row r="1524" spans="1:5" x14ac:dyDescent="0.25">
      <c r="A1524" t="str">
        <f t="shared" si="21"/>
        <v>Sunday</v>
      </c>
      <c r="B1524" s="1">
        <f>DATE(2019,8,11)</f>
        <v>43688</v>
      </c>
      <c r="C1524">
        <v>20</v>
      </c>
      <c r="D1524">
        <v>1</v>
      </c>
      <c r="E1524">
        <v>1</v>
      </c>
    </row>
    <row r="1525" spans="1:5" x14ac:dyDescent="0.25">
      <c r="A1525" t="str">
        <f t="shared" si="21"/>
        <v>Monday</v>
      </c>
      <c r="B1525" s="1">
        <f>DATE(2019,8,12)</f>
        <v>43689</v>
      </c>
      <c r="C1525">
        <v>34</v>
      </c>
      <c r="D1525">
        <v>2</v>
      </c>
      <c r="E1525">
        <v>1</v>
      </c>
    </row>
    <row r="1526" spans="1:5" x14ac:dyDescent="0.25">
      <c r="A1526" t="str">
        <f t="shared" si="21"/>
        <v>Tuesday</v>
      </c>
      <c r="B1526" s="1">
        <f>DATE(2019,8,13)</f>
        <v>43690</v>
      </c>
      <c r="C1526">
        <v>9</v>
      </c>
      <c r="D1526">
        <v>1</v>
      </c>
      <c r="E1526">
        <v>0</v>
      </c>
    </row>
    <row r="1527" spans="1:5" x14ac:dyDescent="0.25">
      <c r="A1527" t="str">
        <f t="shared" si="21"/>
        <v>Wednesday</v>
      </c>
      <c r="B1527" s="1">
        <f>DATE(2019,8,14)</f>
        <v>43691</v>
      </c>
      <c r="C1527">
        <v>49</v>
      </c>
      <c r="D1527">
        <v>3</v>
      </c>
      <c r="E1527">
        <v>6</v>
      </c>
    </row>
    <row r="1528" spans="1:5" x14ac:dyDescent="0.25">
      <c r="A1528" t="str">
        <f t="shared" si="21"/>
        <v>Thursday</v>
      </c>
      <c r="B1528" s="1">
        <f>DATE(2019,8,15)</f>
        <v>43692</v>
      </c>
      <c r="C1528">
        <v>56</v>
      </c>
      <c r="D1528">
        <v>1</v>
      </c>
      <c r="E1528">
        <v>3</v>
      </c>
    </row>
    <row r="1529" spans="1:5" x14ac:dyDescent="0.25">
      <c r="A1529" t="str">
        <f t="shared" si="21"/>
        <v>Friday</v>
      </c>
      <c r="B1529" s="1">
        <f>DATE(2019,8,16)</f>
        <v>43693</v>
      </c>
      <c r="C1529">
        <v>57</v>
      </c>
      <c r="D1529">
        <v>1</v>
      </c>
      <c r="E1529">
        <v>0</v>
      </c>
    </row>
    <row r="1530" spans="1:5" x14ac:dyDescent="0.25">
      <c r="A1530" t="str">
        <f t="shared" si="21"/>
        <v>Saturday</v>
      </c>
      <c r="B1530" s="1">
        <f>DATE(2019,8,17)</f>
        <v>43694</v>
      </c>
      <c r="C1530">
        <v>15</v>
      </c>
      <c r="D1530">
        <v>1</v>
      </c>
      <c r="E1530">
        <v>1</v>
      </c>
    </row>
    <row r="1531" spans="1:5" x14ac:dyDescent="0.25">
      <c r="A1531" t="str">
        <f t="shared" si="21"/>
        <v>Sunday</v>
      </c>
      <c r="B1531" s="1">
        <f>DATE(2019,8,18)</f>
        <v>43695</v>
      </c>
      <c r="C1531">
        <v>13</v>
      </c>
      <c r="D1531">
        <v>2</v>
      </c>
      <c r="E1531">
        <v>2</v>
      </c>
    </row>
    <row r="1532" spans="1:5" x14ac:dyDescent="0.25">
      <c r="A1532" t="str">
        <f t="shared" si="21"/>
        <v>Monday</v>
      </c>
      <c r="B1532" s="1">
        <f>DATE(2019,8,19)</f>
        <v>43696</v>
      </c>
      <c r="C1532">
        <v>54</v>
      </c>
      <c r="D1532">
        <v>1</v>
      </c>
      <c r="E1532">
        <v>4</v>
      </c>
    </row>
    <row r="1533" spans="1:5" x14ac:dyDescent="0.25">
      <c r="A1533" t="str">
        <f t="shared" si="21"/>
        <v>Tuesday</v>
      </c>
      <c r="B1533" s="1">
        <f>DATE(2019,8,20)</f>
        <v>43697</v>
      </c>
      <c r="C1533">
        <v>54</v>
      </c>
      <c r="D1533">
        <v>3</v>
      </c>
      <c r="E1533">
        <v>2</v>
      </c>
    </row>
    <row r="1534" spans="1:5" x14ac:dyDescent="0.25">
      <c r="A1534" t="str">
        <f t="shared" si="21"/>
        <v>Wednesday</v>
      </c>
      <c r="B1534" s="1">
        <f>DATE(2019,8,21)</f>
        <v>43698</v>
      </c>
      <c r="C1534">
        <v>34</v>
      </c>
      <c r="D1534">
        <v>3</v>
      </c>
      <c r="E1534">
        <v>6</v>
      </c>
    </row>
    <row r="1535" spans="1:5" x14ac:dyDescent="0.25">
      <c r="A1535" t="str">
        <f t="shared" si="21"/>
        <v>Thursday</v>
      </c>
      <c r="B1535" s="1">
        <f>DATE(2019,8,22)</f>
        <v>43699</v>
      </c>
      <c r="C1535">
        <v>54</v>
      </c>
      <c r="D1535">
        <v>2</v>
      </c>
      <c r="E1535">
        <v>4</v>
      </c>
    </row>
    <row r="1536" spans="1:5" x14ac:dyDescent="0.25">
      <c r="A1536" t="str">
        <f t="shared" si="21"/>
        <v>Friday</v>
      </c>
      <c r="B1536" s="1">
        <f>DATE(2019,8,23)</f>
        <v>43700</v>
      </c>
      <c r="C1536">
        <v>17</v>
      </c>
      <c r="D1536">
        <v>0</v>
      </c>
      <c r="E1536">
        <v>3</v>
      </c>
    </row>
    <row r="1537" spans="1:5" x14ac:dyDescent="0.25">
      <c r="A1537" t="str">
        <f t="shared" si="21"/>
        <v>Saturday</v>
      </c>
      <c r="B1537" s="1">
        <f>DATE(2019,8,24)</f>
        <v>43701</v>
      </c>
      <c r="C1537">
        <v>12</v>
      </c>
      <c r="D1537">
        <v>1</v>
      </c>
      <c r="E1537">
        <v>1</v>
      </c>
    </row>
    <row r="1538" spans="1:5" x14ac:dyDescent="0.25">
      <c r="A1538" t="str">
        <f t="shared" ref="A1538:A1601" si="22">TEXT(B1538,"dddd")</f>
        <v>Sunday</v>
      </c>
      <c r="B1538" s="1">
        <f>DATE(2019,8,25)</f>
        <v>43702</v>
      </c>
      <c r="C1538">
        <v>11</v>
      </c>
      <c r="D1538">
        <v>0</v>
      </c>
      <c r="E1538">
        <v>0</v>
      </c>
    </row>
    <row r="1539" spans="1:5" x14ac:dyDescent="0.25">
      <c r="A1539" t="str">
        <f t="shared" si="22"/>
        <v>Monday</v>
      </c>
      <c r="B1539" s="1">
        <f>DATE(2019,8,26)</f>
        <v>43703</v>
      </c>
      <c r="C1539">
        <v>42</v>
      </c>
      <c r="D1539">
        <v>0</v>
      </c>
      <c r="E1539">
        <v>3</v>
      </c>
    </row>
    <row r="1540" spans="1:5" x14ac:dyDescent="0.25">
      <c r="A1540" t="str">
        <f t="shared" si="22"/>
        <v>Tuesday</v>
      </c>
      <c r="B1540" s="1">
        <f>DATE(2019,8,27)</f>
        <v>43704</v>
      </c>
      <c r="C1540">
        <v>17</v>
      </c>
      <c r="D1540">
        <v>0</v>
      </c>
      <c r="E1540">
        <v>2</v>
      </c>
    </row>
    <row r="1541" spans="1:5" x14ac:dyDescent="0.25">
      <c r="A1541" t="str">
        <f t="shared" si="22"/>
        <v>Wednesday</v>
      </c>
      <c r="B1541" s="1">
        <f>DATE(2019,8,28)</f>
        <v>43705</v>
      </c>
      <c r="C1541">
        <v>17</v>
      </c>
      <c r="D1541">
        <v>0</v>
      </c>
      <c r="E1541">
        <v>0</v>
      </c>
    </row>
    <row r="1542" spans="1:5" x14ac:dyDescent="0.25">
      <c r="A1542" t="str">
        <f t="shared" si="22"/>
        <v>Thursday</v>
      </c>
      <c r="B1542" s="1">
        <f>DATE(2019,8,29)</f>
        <v>43706</v>
      </c>
      <c r="C1542">
        <v>14</v>
      </c>
      <c r="D1542">
        <v>0</v>
      </c>
      <c r="E1542">
        <v>3</v>
      </c>
    </row>
    <row r="1543" spans="1:5" x14ac:dyDescent="0.25">
      <c r="A1543" t="str">
        <f t="shared" si="22"/>
        <v>Friday</v>
      </c>
      <c r="B1543" s="1">
        <f>DATE(2019,8,30)</f>
        <v>43707</v>
      </c>
      <c r="C1543">
        <v>25</v>
      </c>
      <c r="D1543">
        <v>3</v>
      </c>
      <c r="E1543">
        <v>3</v>
      </c>
    </row>
    <row r="1544" spans="1:5" x14ac:dyDescent="0.25">
      <c r="A1544" t="str">
        <f t="shared" si="22"/>
        <v>Saturday</v>
      </c>
      <c r="B1544" s="1">
        <f>DATE(2019,8,31)</f>
        <v>43708</v>
      </c>
      <c r="C1544">
        <v>17</v>
      </c>
      <c r="D1544">
        <v>0</v>
      </c>
      <c r="E1544">
        <v>0</v>
      </c>
    </row>
    <row r="1545" spans="1:5" x14ac:dyDescent="0.25">
      <c r="A1545" t="str">
        <f t="shared" si="22"/>
        <v>Sunday</v>
      </c>
      <c r="B1545" s="1">
        <f>DATE(2019,9,1)</f>
        <v>43709</v>
      </c>
      <c r="C1545">
        <v>28</v>
      </c>
      <c r="D1545">
        <v>3</v>
      </c>
      <c r="E1545">
        <v>5</v>
      </c>
    </row>
    <row r="1546" spans="1:5" x14ac:dyDescent="0.25">
      <c r="A1546" t="str">
        <f t="shared" si="22"/>
        <v>Monday</v>
      </c>
      <c r="B1546" s="1">
        <f>DATE(2019,9,2)</f>
        <v>43710</v>
      </c>
      <c r="C1546">
        <v>9</v>
      </c>
      <c r="D1546">
        <v>1</v>
      </c>
      <c r="E1546">
        <v>0</v>
      </c>
    </row>
    <row r="1547" spans="1:5" x14ac:dyDescent="0.25">
      <c r="A1547" t="str">
        <f t="shared" si="22"/>
        <v>Tuesday</v>
      </c>
      <c r="B1547" s="1">
        <f>DATE(2019,9,3)</f>
        <v>43711</v>
      </c>
      <c r="C1547">
        <v>26</v>
      </c>
      <c r="D1547">
        <v>1</v>
      </c>
      <c r="E1547">
        <v>2</v>
      </c>
    </row>
    <row r="1548" spans="1:5" x14ac:dyDescent="0.25">
      <c r="A1548" t="str">
        <f t="shared" si="22"/>
        <v>Wednesday</v>
      </c>
      <c r="B1548" s="1">
        <f>DATE(2019,9,4)</f>
        <v>43712</v>
      </c>
      <c r="C1548">
        <v>9</v>
      </c>
      <c r="D1548">
        <v>0</v>
      </c>
      <c r="E1548">
        <v>1</v>
      </c>
    </row>
    <row r="1549" spans="1:5" x14ac:dyDescent="0.25">
      <c r="A1549" t="str">
        <f t="shared" si="22"/>
        <v>Thursday</v>
      </c>
      <c r="B1549" s="1">
        <f>DATE(2019,9,5)</f>
        <v>43713</v>
      </c>
      <c r="C1549">
        <v>26</v>
      </c>
      <c r="D1549">
        <v>1</v>
      </c>
      <c r="E1549">
        <v>2</v>
      </c>
    </row>
    <row r="1550" spans="1:5" x14ac:dyDescent="0.25">
      <c r="A1550" t="str">
        <f t="shared" si="22"/>
        <v>Friday</v>
      </c>
      <c r="B1550" s="1">
        <f>DATE(2019,9,6)</f>
        <v>43714</v>
      </c>
      <c r="C1550">
        <v>29</v>
      </c>
      <c r="D1550">
        <v>0</v>
      </c>
      <c r="E1550">
        <v>7</v>
      </c>
    </row>
    <row r="1551" spans="1:5" x14ac:dyDescent="0.25">
      <c r="A1551" t="str">
        <f t="shared" si="22"/>
        <v>Saturday</v>
      </c>
      <c r="B1551" s="1">
        <f>DATE(2019,9,7)</f>
        <v>43715</v>
      </c>
      <c r="C1551">
        <v>15</v>
      </c>
      <c r="D1551">
        <v>0</v>
      </c>
      <c r="E1551">
        <v>2</v>
      </c>
    </row>
    <row r="1552" spans="1:5" x14ac:dyDescent="0.25">
      <c r="A1552" t="str">
        <f t="shared" si="22"/>
        <v>Sunday</v>
      </c>
      <c r="B1552" s="1">
        <f>DATE(2019,9,8)</f>
        <v>43716</v>
      </c>
      <c r="C1552">
        <v>10</v>
      </c>
      <c r="D1552">
        <v>0</v>
      </c>
      <c r="E1552">
        <v>2</v>
      </c>
    </row>
    <row r="1553" spans="1:5" x14ac:dyDescent="0.25">
      <c r="A1553" t="str">
        <f t="shared" si="22"/>
        <v>Monday</v>
      </c>
      <c r="B1553" s="1">
        <f>DATE(2019,9,9)</f>
        <v>43717</v>
      </c>
      <c r="C1553">
        <v>12</v>
      </c>
      <c r="D1553">
        <v>0</v>
      </c>
      <c r="E1553">
        <v>4</v>
      </c>
    </row>
    <row r="1554" spans="1:5" x14ac:dyDescent="0.25">
      <c r="A1554" t="str">
        <f t="shared" si="22"/>
        <v>Tuesday</v>
      </c>
      <c r="B1554" s="1">
        <f>DATE(2019,9,10)</f>
        <v>43718</v>
      </c>
      <c r="C1554">
        <v>51</v>
      </c>
      <c r="D1554">
        <v>1</v>
      </c>
      <c r="E1554">
        <v>4</v>
      </c>
    </row>
    <row r="1555" spans="1:5" x14ac:dyDescent="0.25">
      <c r="A1555" t="str">
        <f t="shared" si="22"/>
        <v>Wednesday</v>
      </c>
      <c r="B1555" s="1">
        <f>DATE(2019,9,11)</f>
        <v>43719</v>
      </c>
      <c r="C1555">
        <v>40</v>
      </c>
      <c r="D1555">
        <v>0</v>
      </c>
      <c r="E1555">
        <v>5</v>
      </c>
    </row>
    <row r="1556" spans="1:5" x14ac:dyDescent="0.25">
      <c r="A1556" t="str">
        <f t="shared" si="22"/>
        <v>Thursday</v>
      </c>
      <c r="B1556" s="1">
        <f>DATE(2019,9,12)</f>
        <v>43720</v>
      </c>
      <c r="C1556">
        <v>17</v>
      </c>
      <c r="D1556">
        <v>2</v>
      </c>
      <c r="E1556">
        <v>1</v>
      </c>
    </row>
    <row r="1557" spans="1:5" x14ac:dyDescent="0.25">
      <c r="A1557" t="str">
        <f t="shared" si="22"/>
        <v>Friday</v>
      </c>
      <c r="B1557" s="1">
        <f>DATE(2019,9,13)</f>
        <v>43721</v>
      </c>
      <c r="C1557">
        <v>11</v>
      </c>
      <c r="D1557">
        <v>0</v>
      </c>
      <c r="E1557">
        <v>0</v>
      </c>
    </row>
    <row r="1558" spans="1:5" x14ac:dyDescent="0.25">
      <c r="A1558" t="str">
        <f t="shared" si="22"/>
        <v>Saturday</v>
      </c>
      <c r="B1558" s="1">
        <f>DATE(2019,9,14)</f>
        <v>43722</v>
      </c>
      <c r="C1558">
        <v>9</v>
      </c>
      <c r="D1558">
        <v>0</v>
      </c>
      <c r="E1558">
        <v>2</v>
      </c>
    </row>
    <row r="1559" spans="1:5" x14ac:dyDescent="0.25">
      <c r="A1559" t="str">
        <f t="shared" si="22"/>
        <v>Sunday</v>
      </c>
      <c r="B1559" s="1">
        <f>DATE(2019,9,15)</f>
        <v>43723</v>
      </c>
      <c r="C1559">
        <v>17</v>
      </c>
      <c r="D1559">
        <v>0</v>
      </c>
      <c r="E1559">
        <v>1</v>
      </c>
    </row>
    <row r="1560" spans="1:5" x14ac:dyDescent="0.25">
      <c r="A1560" t="str">
        <f t="shared" si="22"/>
        <v>Monday</v>
      </c>
      <c r="B1560" s="1">
        <f>DATE(2019,9,16)</f>
        <v>43724</v>
      </c>
      <c r="C1560">
        <v>20</v>
      </c>
      <c r="D1560">
        <v>1</v>
      </c>
      <c r="E1560">
        <v>4</v>
      </c>
    </row>
    <row r="1561" spans="1:5" x14ac:dyDescent="0.25">
      <c r="A1561" t="str">
        <f t="shared" si="22"/>
        <v>Tuesday</v>
      </c>
      <c r="B1561" s="1">
        <f>DATE(2019,9,17)</f>
        <v>43725</v>
      </c>
      <c r="C1561">
        <v>17</v>
      </c>
      <c r="D1561">
        <v>1</v>
      </c>
      <c r="E1561">
        <v>1</v>
      </c>
    </row>
    <row r="1562" spans="1:5" x14ac:dyDescent="0.25">
      <c r="A1562" t="str">
        <f t="shared" si="22"/>
        <v>Wednesday</v>
      </c>
      <c r="B1562" s="1">
        <f>DATE(2019,9,18)</f>
        <v>43726</v>
      </c>
      <c r="C1562">
        <v>16</v>
      </c>
      <c r="D1562">
        <v>0</v>
      </c>
      <c r="E1562">
        <v>0</v>
      </c>
    </row>
    <row r="1563" spans="1:5" x14ac:dyDescent="0.25">
      <c r="A1563" t="str">
        <f t="shared" si="22"/>
        <v>Thursday</v>
      </c>
      <c r="B1563" s="1">
        <f>DATE(2019,9,19)</f>
        <v>43727</v>
      </c>
      <c r="C1563">
        <v>24</v>
      </c>
      <c r="D1563">
        <v>0</v>
      </c>
      <c r="E1563">
        <v>16</v>
      </c>
    </row>
    <row r="1564" spans="1:5" x14ac:dyDescent="0.25">
      <c r="A1564" t="str">
        <f t="shared" si="22"/>
        <v>Friday</v>
      </c>
      <c r="B1564" s="1">
        <f>DATE(2019,9,20)</f>
        <v>43728</v>
      </c>
      <c r="C1564">
        <v>4</v>
      </c>
      <c r="D1564">
        <v>0</v>
      </c>
      <c r="E1564">
        <v>1</v>
      </c>
    </row>
    <row r="1565" spans="1:5" x14ac:dyDescent="0.25">
      <c r="A1565" t="str">
        <f t="shared" si="22"/>
        <v>Saturday</v>
      </c>
      <c r="B1565" s="1">
        <f>DATE(2019,9,21)</f>
        <v>43729</v>
      </c>
      <c r="C1565">
        <v>11</v>
      </c>
      <c r="D1565">
        <v>0</v>
      </c>
      <c r="E1565">
        <v>4</v>
      </c>
    </row>
    <row r="1566" spans="1:5" x14ac:dyDescent="0.25">
      <c r="A1566" t="str">
        <f t="shared" si="22"/>
        <v>Sunday</v>
      </c>
      <c r="B1566" s="1">
        <f>DATE(2019,9,22)</f>
        <v>43730</v>
      </c>
      <c r="C1566">
        <v>41</v>
      </c>
      <c r="D1566">
        <v>1</v>
      </c>
      <c r="E1566">
        <v>6</v>
      </c>
    </row>
    <row r="1567" spans="1:5" x14ac:dyDescent="0.25">
      <c r="A1567" t="str">
        <f t="shared" si="22"/>
        <v>Monday</v>
      </c>
      <c r="B1567" s="1">
        <f>DATE(2019,9,23)</f>
        <v>43731</v>
      </c>
      <c r="C1567">
        <v>24</v>
      </c>
      <c r="D1567">
        <v>1</v>
      </c>
      <c r="E1567">
        <v>3</v>
      </c>
    </row>
    <row r="1568" spans="1:5" x14ac:dyDescent="0.25">
      <c r="A1568" t="str">
        <f t="shared" si="22"/>
        <v>Tuesday</v>
      </c>
      <c r="B1568" s="1">
        <f>DATE(2019,9,24)</f>
        <v>43732</v>
      </c>
      <c r="C1568">
        <v>8</v>
      </c>
      <c r="D1568">
        <v>0</v>
      </c>
      <c r="E1568">
        <v>2</v>
      </c>
    </row>
    <row r="1569" spans="1:5" x14ac:dyDescent="0.25">
      <c r="A1569" t="str">
        <f t="shared" si="22"/>
        <v>Wednesday</v>
      </c>
      <c r="B1569" s="1">
        <f>DATE(2019,9,25)</f>
        <v>43733</v>
      </c>
      <c r="C1569">
        <v>11</v>
      </c>
      <c r="D1569">
        <v>0</v>
      </c>
      <c r="E1569">
        <v>0</v>
      </c>
    </row>
    <row r="1570" spans="1:5" x14ac:dyDescent="0.25">
      <c r="A1570" t="str">
        <f t="shared" si="22"/>
        <v>Thursday</v>
      </c>
      <c r="B1570" s="1">
        <f>DATE(2019,9,26)</f>
        <v>43734</v>
      </c>
      <c r="C1570">
        <v>13</v>
      </c>
      <c r="D1570">
        <v>0</v>
      </c>
      <c r="E1570">
        <v>3</v>
      </c>
    </row>
    <row r="1571" spans="1:5" x14ac:dyDescent="0.25">
      <c r="A1571" t="str">
        <f t="shared" si="22"/>
        <v>Friday</v>
      </c>
      <c r="B1571" s="1">
        <f>DATE(2019,9,27)</f>
        <v>43735</v>
      </c>
      <c r="C1571">
        <v>10</v>
      </c>
      <c r="D1571">
        <v>1</v>
      </c>
      <c r="E1571">
        <v>1</v>
      </c>
    </row>
    <row r="1572" spans="1:5" x14ac:dyDescent="0.25">
      <c r="A1572" t="str">
        <f t="shared" si="22"/>
        <v>Saturday</v>
      </c>
      <c r="B1572" s="1">
        <f>DATE(2019,9,28)</f>
        <v>43736</v>
      </c>
      <c r="C1572">
        <v>10</v>
      </c>
      <c r="D1572">
        <v>2</v>
      </c>
      <c r="E1572">
        <v>1</v>
      </c>
    </row>
    <row r="1573" spans="1:5" x14ac:dyDescent="0.25">
      <c r="A1573" t="str">
        <f t="shared" si="22"/>
        <v>Sunday</v>
      </c>
      <c r="B1573" s="1">
        <f>DATE(2019,9,29)</f>
        <v>43737</v>
      </c>
      <c r="C1573">
        <v>16</v>
      </c>
      <c r="D1573">
        <v>0</v>
      </c>
      <c r="E1573">
        <v>1</v>
      </c>
    </row>
    <row r="1574" spans="1:5" x14ac:dyDescent="0.25">
      <c r="A1574" t="str">
        <f t="shared" si="22"/>
        <v>Monday</v>
      </c>
      <c r="B1574" s="1">
        <f>DATE(2019,9,30)</f>
        <v>43738</v>
      </c>
      <c r="C1574">
        <v>27</v>
      </c>
      <c r="D1574">
        <v>5</v>
      </c>
      <c r="E1574">
        <v>2</v>
      </c>
    </row>
    <row r="1575" spans="1:5" x14ac:dyDescent="0.25">
      <c r="A1575" t="str">
        <f t="shared" si="22"/>
        <v>Tuesday</v>
      </c>
      <c r="B1575" s="1">
        <f>DATE(2019,10,1)</f>
        <v>43739</v>
      </c>
      <c r="C1575">
        <v>10</v>
      </c>
      <c r="D1575">
        <v>0</v>
      </c>
      <c r="E1575">
        <v>0</v>
      </c>
    </row>
    <row r="1576" spans="1:5" x14ac:dyDescent="0.25">
      <c r="A1576" t="str">
        <f t="shared" si="22"/>
        <v>Wednesday</v>
      </c>
      <c r="B1576" s="1">
        <f>DATE(2019,10,2)</f>
        <v>43740</v>
      </c>
      <c r="C1576">
        <v>12</v>
      </c>
      <c r="D1576">
        <v>1</v>
      </c>
      <c r="E1576">
        <v>0</v>
      </c>
    </row>
    <row r="1577" spans="1:5" x14ac:dyDescent="0.25">
      <c r="A1577" t="str">
        <f t="shared" si="22"/>
        <v>Thursday</v>
      </c>
      <c r="B1577" s="1">
        <f>DATE(2019,10,3)</f>
        <v>43741</v>
      </c>
      <c r="C1577">
        <v>40</v>
      </c>
      <c r="D1577">
        <v>2</v>
      </c>
      <c r="E1577">
        <v>0</v>
      </c>
    </row>
    <row r="1578" spans="1:5" x14ac:dyDescent="0.25">
      <c r="A1578" t="str">
        <f t="shared" si="22"/>
        <v>Friday</v>
      </c>
      <c r="B1578" s="1">
        <f>DATE(2019,10,4)</f>
        <v>43742</v>
      </c>
      <c r="C1578">
        <v>3</v>
      </c>
      <c r="D1578">
        <v>0</v>
      </c>
      <c r="E1578">
        <v>2</v>
      </c>
    </row>
    <row r="1579" spans="1:5" x14ac:dyDescent="0.25">
      <c r="A1579" t="str">
        <f t="shared" si="22"/>
        <v>Saturday</v>
      </c>
      <c r="B1579" s="1">
        <f>DATE(2019,10,5)</f>
        <v>43743</v>
      </c>
      <c r="C1579">
        <v>11</v>
      </c>
      <c r="D1579">
        <v>0</v>
      </c>
      <c r="E1579">
        <v>2</v>
      </c>
    </row>
    <row r="1580" spans="1:5" x14ac:dyDescent="0.25">
      <c r="A1580" t="str">
        <f t="shared" si="22"/>
        <v>Sunday</v>
      </c>
      <c r="B1580" s="1">
        <f>DATE(2019,10,6)</f>
        <v>43744</v>
      </c>
      <c r="C1580">
        <v>10</v>
      </c>
      <c r="D1580">
        <v>0</v>
      </c>
      <c r="E1580">
        <v>6</v>
      </c>
    </row>
    <row r="1581" spans="1:5" x14ac:dyDescent="0.25">
      <c r="A1581" t="str">
        <f t="shared" si="22"/>
        <v>Monday</v>
      </c>
      <c r="B1581" s="1">
        <f>DATE(2019,10,7)</f>
        <v>43745</v>
      </c>
      <c r="C1581">
        <v>20</v>
      </c>
      <c r="D1581">
        <v>0</v>
      </c>
      <c r="E1581">
        <v>3</v>
      </c>
    </row>
    <row r="1582" spans="1:5" x14ac:dyDescent="0.25">
      <c r="A1582" t="str">
        <f t="shared" si="22"/>
        <v>Tuesday</v>
      </c>
      <c r="B1582" s="1">
        <f>DATE(2019,10,8)</f>
        <v>43746</v>
      </c>
      <c r="C1582">
        <v>22</v>
      </c>
      <c r="D1582">
        <v>0</v>
      </c>
      <c r="E1582">
        <v>1</v>
      </c>
    </row>
    <row r="1583" spans="1:5" x14ac:dyDescent="0.25">
      <c r="A1583" t="str">
        <f t="shared" si="22"/>
        <v>Wednesday</v>
      </c>
      <c r="B1583" s="1">
        <f>DATE(2019,10,9)</f>
        <v>43747</v>
      </c>
      <c r="C1583">
        <v>23</v>
      </c>
      <c r="D1583">
        <v>1</v>
      </c>
      <c r="E1583">
        <v>1</v>
      </c>
    </row>
    <row r="1584" spans="1:5" x14ac:dyDescent="0.25">
      <c r="A1584" t="str">
        <f t="shared" si="22"/>
        <v>Thursday</v>
      </c>
      <c r="B1584" s="1">
        <f>DATE(2019,10,10)</f>
        <v>43748</v>
      </c>
      <c r="C1584">
        <v>20</v>
      </c>
      <c r="D1584">
        <v>0</v>
      </c>
      <c r="E1584">
        <v>4</v>
      </c>
    </row>
    <row r="1585" spans="1:5" x14ac:dyDescent="0.25">
      <c r="A1585" t="str">
        <f t="shared" si="22"/>
        <v>Friday</v>
      </c>
      <c r="B1585" s="1">
        <f>DATE(2019,10,11)</f>
        <v>43749</v>
      </c>
      <c r="C1585">
        <v>6</v>
      </c>
      <c r="D1585">
        <v>0</v>
      </c>
      <c r="E1585">
        <v>0</v>
      </c>
    </row>
    <row r="1586" spans="1:5" x14ac:dyDescent="0.25">
      <c r="A1586" t="str">
        <f t="shared" si="22"/>
        <v>Saturday</v>
      </c>
      <c r="B1586" s="1">
        <f>DATE(2019,10,12)</f>
        <v>43750</v>
      </c>
      <c r="C1586">
        <v>2</v>
      </c>
      <c r="D1586">
        <v>1</v>
      </c>
      <c r="E1586">
        <v>0</v>
      </c>
    </row>
    <row r="1587" spans="1:5" x14ac:dyDescent="0.25">
      <c r="A1587" t="str">
        <f t="shared" si="22"/>
        <v>Sunday</v>
      </c>
      <c r="B1587" s="1">
        <f>DATE(2019,10,13)</f>
        <v>43751</v>
      </c>
      <c r="C1587">
        <v>12</v>
      </c>
      <c r="D1587">
        <v>0</v>
      </c>
      <c r="E1587">
        <v>0</v>
      </c>
    </row>
    <row r="1588" spans="1:5" x14ac:dyDescent="0.25">
      <c r="A1588" t="str">
        <f t="shared" si="22"/>
        <v>Monday</v>
      </c>
      <c r="B1588" s="1">
        <f>DATE(2019,10,14)</f>
        <v>43752</v>
      </c>
      <c r="C1588">
        <v>61</v>
      </c>
      <c r="D1588">
        <v>2</v>
      </c>
      <c r="E1588">
        <v>16</v>
      </c>
    </row>
    <row r="1589" spans="1:5" x14ac:dyDescent="0.25">
      <c r="A1589" t="str">
        <f t="shared" si="22"/>
        <v>Tuesday</v>
      </c>
      <c r="B1589" s="1">
        <f>DATE(2019,10,15)</f>
        <v>43753</v>
      </c>
      <c r="C1589">
        <v>15</v>
      </c>
      <c r="D1589">
        <v>2</v>
      </c>
      <c r="E1589">
        <v>2</v>
      </c>
    </row>
    <row r="1590" spans="1:5" x14ac:dyDescent="0.25">
      <c r="A1590" t="str">
        <f t="shared" si="22"/>
        <v>Wednesday</v>
      </c>
      <c r="B1590" s="1">
        <f>DATE(2019,10,16)</f>
        <v>43754</v>
      </c>
      <c r="C1590">
        <v>21</v>
      </c>
      <c r="D1590">
        <v>2</v>
      </c>
      <c r="E1590">
        <v>1</v>
      </c>
    </row>
    <row r="1591" spans="1:5" x14ac:dyDescent="0.25">
      <c r="A1591" t="str">
        <f t="shared" si="22"/>
        <v>Thursday</v>
      </c>
      <c r="B1591" s="1">
        <f>DATE(2019,10,17)</f>
        <v>43755</v>
      </c>
      <c r="C1591">
        <v>10</v>
      </c>
      <c r="D1591">
        <v>0</v>
      </c>
      <c r="E1591">
        <v>3</v>
      </c>
    </row>
    <row r="1592" spans="1:5" x14ac:dyDescent="0.25">
      <c r="A1592" t="str">
        <f t="shared" si="22"/>
        <v>Friday</v>
      </c>
      <c r="B1592" s="1">
        <f>DATE(2019,10,18)</f>
        <v>43756</v>
      </c>
      <c r="C1592">
        <v>6</v>
      </c>
      <c r="D1592">
        <v>0</v>
      </c>
      <c r="E1592">
        <v>3</v>
      </c>
    </row>
    <row r="1593" spans="1:5" x14ac:dyDescent="0.25">
      <c r="A1593" t="str">
        <f t="shared" si="22"/>
        <v>Saturday</v>
      </c>
      <c r="B1593" s="1">
        <f>DATE(2019,10,19)</f>
        <v>43757</v>
      </c>
      <c r="C1593">
        <v>11</v>
      </c>
      <c r="D1593">
        <v>0</v>
      </c>
      <c r="E1593">
        <v>1</v>
      </c>
    </row>
    <row r="1594" spans="1:5" x14ac:dyDescent="0.25">
      <c r="A1594" t="str">
        <f t="shared" si="22"/>
        <v>Sunday</v>
      </c>
      <c r="B1594" s="1">
        <f>DATE(2019,10,20)</f>
        <v>43758</v>
      </c>
      <c r="C1594">
        <v>6</v>
      </c>
      <c r="D1594">
        <v>0</v>
      </c>
      <c r="E1594">
        <v>0</v>
      </c>
    </row>
    <row r="1595" spans="1:5" x14ac:dyDescent="0.25">
      <c r="A1595" t="str">
        <f t="shared" si="22"/>
        <v>Monday</v>
      </c>
      <c r="B1595" s="1">
        <f>DATE(2019,10,21)</f>
        <v>43759</v>
      </c>
      <c r="C1595">
        <v>11</v>
      </c>
      <c r="D1595">
        <v>0</v>
      </c>
      <c r="E1595">
        <v>8</v>
      </c>
    </row>
    <row r="1596" spans="1:5" x14ac:dyDescent="0.25">
      <c r="A1596" t="str">
        <f t="shared" si="22"/>
        <v>Tuesday</v>
      </c>
      <c r="B1596" s="1">
        <f>DATE(2019,10,22)</f>
        <v>43760</v>
      </c>
      <c r="C1596">
        <v>1</v>
      </c>
      <c r="D1596">
        <v>0</v>
      </c>
      <c r="E1596">
        <v>1</v>
      </c>
    </row>
    <row r="1597" spans="1:5" x14ac:dyDescent="0.25">
      <c r="A1597" t="str">
        <f t="shared" si="22"/>
        <v>Wednesday</v>
      </c>
      <c r="B1597" s="1">
        <f>DATE(2019,10,23)</f>
        <v>43761</v>
      </c>
      <c r="C1597">
        <v>12</v>
      </c>
      <c r="D1597">
        <v>0</v>
      </c>
      <c r="E1597">
        <v>1</v>
      </c>
    </row>
    <row r="1598" spans="1:5" x14ac:dyDescent="0.25">
      <c r="A1598" t="str">
        <f t="shared" si="22"/>
        <v>Thursday</v>
      </c>
      <c r="B1598" s="1">
        <f>DATE(2019,10,24)</f>
        <v>43762</v>
      </c>
      <c r="C1598">
        <v>36</v>
      </c>
      <c r="D1598">
        <v>0</v>
      </c>
      <c r="E1598">
        <v>4</v>
      </c>
    </row>
    <row r="1599" spans="1:5" x14ac:dyDescent="0.25">
      <c r="A1599" t="str">
        <f t="shared" si="22"/>
        <v>Friday</v>
      </c>
      <c r="B1599" s="1">
        <f>DATE(2019,10,25)</f>
        <v>43763</v>
      </c>
      <c r="C1599">
        <v>6</v>
      </c>
      <c r="D1599">
        <v>0</v>
      </c>
      <c r="E1599">
        <v>0</v>
      </c>
    </row>
    <row r="1600" spans="1:5" x14ac:dyDescent="0.25">
      <c r="A1600" t="str">
        <f t="shared" si="22"/>
        <v>Saturday</v>
      </c>
      <c r="B1600" s="1">
        <f>DATE(2019,10,26)</f>
        <v>43764</v>
      </c>
      <c r="C1600">
        <v>21</v>
      </c>
      <c r="D1600">
        <v>3</v>
      </c>
      <c r="E1600">
        <v>3</v>
      </c>
    </row>
    <row r="1601" spans="1:5" x14ac:dyDescent="0.25">
      <c r="A1601" t="str">
        <f t="shared" si="22"/>
        <v>Sunday</v>
      </c>
      <c r="B1601" s="1">
        <f>DATE(2019,10,27)</f>
        <v>43765</v>
      </c>
      <c r="C1601">
        <v>2</v>
      </c>
      <c r="D1601">
        <v>0</v>
      </c>
      <c r="E1601">
        <v>0</v>
      </c>
    </row>
    <row r="1602" spans="1:5" x14ac:dyDescent="0.25">
      <c r="A1602" t="str">
        <f t="shared" ref="A1602:A1665" si="23">TEXT(B1602,"dddd")</f>
        <v>Monday</v>
      </c>
      <c r="B1602" s="1">
        <f>DATE(2019,10,28)</f>
        <v>43766</v>
      </c>
      <c r="C1602">
        <v>6</v>
      </c>
      <c r="D1602">
        <v>0</v>
      </c>
      <c r="E1602">
        <v>1</v>
      </c>
    </row>
    <row r="1603" spans="1:5" x14ac:dyDescent="0.25">
      <c r="A1603" t="str">
        <f t="shared" si="23"/>
        <v>Tuesday</v>
      </c>
      <c r="B1603" s="1">
        <v>43767</v>
      </c>
      <c r="C1603">
        <v>0</v>
      </c>
      <c r="D1603">
        <v>0</v>
      </c>
      <c r="E1603">
        <v>0</v>
      </c>
    </row>
    <row r="1604" spans="1:5" x14ac:dyDescent="0.25">
      <c r="A1604" t="str">
        <f t="shared" si="23"/>
        <v>Wednesday</v>
      </c>
      <c r="B1604" s="1">
        <f>DATE(2019,10,30)</f>
        <v>43768</v>
      </c>
      <c r="C1604">
        <v>9</v>
      </c>
      <c r="D1604">
        <v>1</v>
      </c>
      <c r="E1604">
        <v>0</v>
      </c>
    </row>
    <row r="1605" spans="1:5" x14ac:dyDescent="0.25">
      <c r="A1605" t="str">
        <f t="shared" si="23"/>
        <v>Thursday</v>
      </c>
      <c r="B1605" s="1">
        <f>DATE(2019,10,31)</f>
        <v>43769</v>
      </c>
      <c r="C1605">
        <v>5</v>
      </c>
      <c r="D1605">
        <v>0</v>
      </c>
      <c r="E1605">
        <v>0</v>
      </c>
    </row>
    <row r="1606" spans="1:5" x14ac:dyDescent="0.25">
      <c r="A1606" t="str">
        <f t="shared" si="23"/>
        <v>Friday</v>
      </c>
      <c r="B1606" s="1">
        <f>DATE(2019,11,1)</f>
        <v>43770</v>
      </c>
      <c r="C1606">
        <v>10</v>
      </c>
      <c r="D1606">
        <v>0</v>
      </c>
      <c r="E1606">
        <v>0</v>
      </c>
    </row>
    <row r="1607" spans="1:5" x14ac:dyDescent="0.25">
      <c r="A1607" t="str">
        <f t="shared" si="23"/>
        <v>Saturday</v>
      </c>
      <c r="B1607" s="1">
        <f>DATE(2019,11,2)</f>
        <v>43771</v>
      </c>
      <c r="C1607">
        <v>23</v>
      </c>
      <c r="D1607">
        <v>0</v>
      </c>
      <c r="E1607">
        <v>0</v>
      </c>
    </row>
    <row r="1608" spans="1:5" x14ac:dyDescent="0.25">
      <c r="A1608" t="str">
        <f t="shared" si="23"/>
        <v>Sunday</v>
      </c>
      <c r="B1608" s="1">
        <f>DATE(2019,11,3)</f>
        <v>43772</v>
      </c>
      <c r="C1608">
        <v>9</v>
      </c>
      <c r="D1608">
        <v>0</v>
      </c>
      <c r="E1608">
        <v>0</v>
      </c>
    </row>
    <row r="1609" spans="1:5" x14ac:dyDescent="0.25">
      <c r="A1609" t="str">
        <f t="shared" si="23"/>
        <v>Monday</v>
      </c>
      <c r="B1609" s="1">
        <f>DATE(2019,11,4)</f>
        <v>43773</v>
      </c>
      <c r="C1609">
        <v>13</v>
      </c>
      <c r="D1609">
        <v>2</v>
      </c>
      <c r="E1609">
        <v>0</v>
      </c>
    </row>
    <row r="1610" spans="1:5" x14ac:dyDescent="0.25">
      <c r="A1610" t="str">
        <f t="shared" si="23"/>
        <v>Tuesday</v>
      </c>
      <c r="B1610" s="1">
        <v>43774</v>
      </c>
      <c r="C1610">
        <v>0</v>
      </c>
      <c r="D1610">
        <v>0</v>
      </c>
      <c r="E1610">
        <v>0</v>
      </c>
    </row>
    <row r="1611" spans="1:5" x14ac:dyDescent="0.25">
      <c r="A1611" t="str">
        <f t="shared" si="23"/>
        <v>Wednesday</v>
      </c>
      <c r="B1611" s="1">
        <f>DATE(2019,11,6)</f>
        <v>43775</v>
      </c>
      <c r="C1611">
        <v>44</v>
      </c>
      <c r="D1611">
        <v>1</v>
      </c>
      <c r="E1611">
        <v>1</v>
      </c>
    </row>
    <row r="1612" spans="1:5" x14ac:dyDescent="0.25">
      <c r="A1612" t="str">
        <f t="shared" si="23"/>
        <v>Thursday</v>
      </c>
      <c r="B1612" s="1">
        <f>DATE(2019,11,7)</f>
        <v>43776</v>
      </c>
      <c r="C1612">
        <v>17</v>
      </c>
      <c r="D1612">
        <v>0</v>
      </c>
      <c r="E1612">
        <v>1</v>
      </c>
    </row>
    <row r="1613" spans="1:5" x14ac:dyDescent="0.25">
      <c r="A1613" t="str">
        <f t="shared" si="23"/>
        <v>Friday</v>
      </c>
      <c r="B1613" s="1">
        <f>DATE(2019,11,8)</f>
        <v>43777</v>
      </c>
      <c r="C1613">
        <v>4</v>
      </c>
      <c r="D1613">
        <v>0</v>
      </c>
      <c r="E1613">
        <v>0</v>
      </c>
    </row>
    <row r="1614" spans="1:5" x14ac:dyDescent="0.25">
      <c r="A1614" t="str">
        <f t="shared" si="23"/>
        <v>Saturday</v>
      </c>
      <c r="B1614" s="1">
        <f>DATE(2019,11,9)</f>
        <v>43778</v>
      </c>
      <c r="C1614">
        <v>1</v>
      </c>
      <c r="D1614">
        <v>0</v>
      </c>
      <c r="E1614">
        <v>1</v>
      </c>
    </row>
    <row r="1615" spans="1:5" x14ac:dyDescent="0.25">
      <c r="A1615" t="str">
        <f t="shared" si="23"/>
        <v>Sunday</v>
      </c>
      <c r="B1615" s="1">
        <f>DATE(2019,11,10)</f>
        <v>43779</v>
      </c>
      <c r="C1615">
        <v>2</v>
      </c>
      <c r="D1615">
        <v>0</v>
      </c>
      <c r="E1615">
        <v>0</v>
      </c>
    </row>
    <row r="1616" spans="1:5" x14ac:dyDescent="0.25">
      <c r="A1616" t="str">
        <f t="shared" si="23"/>
        <v>Monday</v>
      </c>
      <c r="B1616" s="1">
        <f>DATE(2019,11,11)</f>
        <v>43780</v>
      </c>
      <c r="C1616">
        <v>24</v>
      </c>
      <c r="D1616">
        <v>1</v>
      </c>
      <c r="E1616">
        <v>3</v>
      </c>
    </row>
    <row r="1617" spans="1:5" x14ac:dyDescent="0.25">
      <c r="A1617" t="str">
        <f t="shared" si="23"/>
        <v>Tuesday</v>
      </c>
      <c r="B1617" s="1">
        <f>DATE(2019,11,12)</f>
        <v>43781</v>
      </c>
      <c r="C1617">
        <v>31</v>
      </c>
      <c r="D1617">
        <v>0</v>
      </c>
      <c r="E1617">
        <v>1</v>
      </c>
    </row>
    <row r="1618" spans="1:5" x14ac:dyDescent="0.25">
      <c r="A1618" t="str">
        <f t="shared" si="23"/>
        <v>Wednesday</v>
      </c>
      <c r="B1618" s="1">
        <f>DATE(2019,11,13)</f>
        <v>43782</v>
      </c>
      <c r="C1618">
        <v>33</v>
      </c>
      <c r="D1618">
        <v>0</v>
      </c>
      <c r="E1618">
        <v>4</v>
      </c>
    </row>
    <row r="1619" spans="1:5" x14ac:dyDescent="0.25">
      <c r="A1619" t="str">
        <f t="shared" si="23"/>
        <v>Thursday</v>
      </c>
      <c r="B1619" s="1">
        <f>DATE(2019,11,14)</f>
        <v>43783</v>
      </c>
      <c r="C1619">
        <v>47</v>
      </c>
      <c r="D1619">
        <v>1</v>
      </c>
      <c r="E1619">
        <v>4</v>
      </c>
    </row>
    <row r="1620" spans="1:5" x14ac:dyDescent="0.25">
      <c r="A1620" t="str">
        <f t="shared" si="23"/>
        <v>Friday</v>
      </c>
      <c r="B1620" s="1">
        <f>DATE(2019,11,15)</f>
        <v>43784</v>
      </c>
      <c r="C1620">
        <v>20</v>
      </c>
      <c r="D1620">
        <v>1</v>
      </c>
      <c r="E1620">
        <v>0</v>
      </c>
    </row>
    <row r="1621" spans="1:5" x14ac:dyDescent="0.25">
      <c r="A1621" t="str">
        <f t="shared" si="23"/>
        <v>Saturday</v>
      </c>
      <c r="B1621" s="1">
        <f>DATE(2019,11,16)</f>
        <v>43785</v>
      </c>
      <c r="C1621">
        <v>5</v>
      </c>
      <c r="D1621">
        <v>0</v>
      </c>
      <c r="E1621">
        <v>0</v>
      </c>
    </row>
    <row r="1622" spans="1:5" x14ac:dyDescent="0.25">
      <c r="A1622" t="str">
        <f t="shared" si="23"/>
        <v>Sunday</v>
      </c>
      <c r="B1622" s="1">
        <f>DATE(2019,11,17)</f>
        <v>43786</v>
      </c>
      <c r="C1622">
        <v>13</v>
      </c>
      <c r="D1622">
        <v>0</v>
      </c>
      <c r="E1622">
        <v>0</v>
      </c>
    </row>
    <row r="1623" spans="1:5" x14ac:dyDescent="0.25">
      <c r="A1623" t="str">
        <f t="shared" si="23"/>
        <v>Monday</v>
      </c>
      <c r="B1623" s="1">
        <f>DATE(2019,11,18)</f>
        <v>43787</v>
      </c>
      <c r="C1623">
        <v>14</v>
      </c>
      <c r="D1623">
        <v>0</v>
      </c>
      <c r="E1623">
        <v>0</v>
      </c>
    </row>
    <row r="1624" spans="1:5" x14ac:dyDescent="0.25">
      <c r="A1624" t="str">
        <f t="shared" si="23"/>
        <v>Tuesday</v>
      </c>
      <c r="B1624" s="1">
        <f>DATE(2019,11,19)</f>
        <v>43788</v>
      </c>
      <c r="C1624">
        <v>24</v>
      </c>
      <c r="D1624">
        <v>0</v>
      </c>
      <c r="E1624">
        <v>2</v>
      </c>
    </row>
    <row r="1625" spans="1:5" x14ac:dyDescent="0.25">
      <c r="A1625" t="str">
        <f t="shared" si="23"/>
        <v>Wednesday</v>
      </c>
      <c r="B1625" s="1">
        <f>DATE(2019,11,20)</f>
        <v>43789</v>
      </c>
      <c r="C1625">
        <v>18</v>
      </c>
      <c r="D1625">
        <v>1</v>
      </c>
      <c r="E1625">
        <v>0</v>
      </c>
    </row>
    <row r="1626" spans="1:5" x14ac:dyDescent="0.25">
      <c r="A1626" t="str">
        <f t="shared" si="23"/>
        <v>Thursday</v>
      </c>
      <c r="B1626" s="1">
        <f>DATE(2019,11,21)</f>
        <v>43790</v>
      </c>
      <c r="C1626">
        <v>29</v>
      </c>
      <c r="D1626">
        <v>2</v>
      </c>
      <c r="E1626">
        <v>0</v>
      </c>
    </row>
    <row r="1627" spans="1:5" x14ac:dyDescent="0.25">
      <c r="A1627" t="str">
        <f t="shared" si="23"/>
        <v>Friday</v>
      </c>
      <c r="B1627" s="1">
        <f>DATE(2019,11,22)</f>
        <v>43791</v>
      </c>
      <c r="C1627">
        <v>11</v>
      </c>
      <c r="D1627">
        <v>2</v>
      </c>
      <c r="E1627">
        <v>1</v>
      </c>
    </row>
    <row r="1628" spans="1:5" x14ac:dyDescent="0.25">
      <c r="A1628" t="str">
        <f t="shared" si="23"/>
        <v>Saturday</v>
      </c>
      <c r="B1628" s="1">
        <f>DATE(2019,11,23)</f>
        <v>43792</v>
      </c>
      <c r="C1628">
        <v>52</v>
      </c>
      <c r="D1628">
        <v>1</v>
      </c>
      <c r="E1628">
        <v>5</v>
      </c>
    </row>
    <row r="1629" spans="1:5" x14ac:dyDescent="0.25">
      <c r="A1629" t="str">
        <f t="shared" si="23"/>
        <v>Sunday</v>
      </c>
      <c r="B1629" s="1">
        <f>DATE(2019,11,24)</f>
        <v>43793</v>
      </c>
      <c r="C1629">
        <v>12</v>
      </c>
      <c r="D1629">
        <v>0</v>
      </c>
      <c r="E1629">
        <v>0</v>
      </c>
    </row>
    <row r="1630" spans="1:5" x14ac:dyDescent="0.25">
      <c r="A1630" t="str">
        <f t="shared" si="23"/>
        <v>Monday</v>
      </c>
      <c r="B1630" s="1">
        <f>DATE(2019,11,25)</f>
        <v>43794</v>
      </c>
      <c r="C1630">
        <v>11</v>
      </c>
      <c r="D1630">
        <v>1</v>
      </c>
      <c r="E1630">
        <v>0</v>
      </c>
    </row>
    <row r="1631" spans="1:5" x14ac:dyDescent="0.25">
      <c r="A1631" t="str">
        <f t="shared" si="23"/>
        <v>Tuesday</v>
      </c>
      <c r="B1631" s="1">
        <f>DATE(2019,11,26)</f>
        <v>43795</v>
      </c>
      <c r="C1631">
        <v>11</v>
      </c>
      <c r="D1631">
        <v>0</v>
      </c>
      <c r="E1631">
        <v>0</v>
      </c>
    </row>
    <row r="1632" spans="1:5" x14ac:dyDescent="0.25">
      <c r="A1632" t="str">
        <f t="shared" si="23"/>
        <v>Wednesday</v>
      </c>
      <c r="B1632" s="1">
        <f>DATE(2019,11,27)</f>
        <v>43796</v>
      </c>
      <c r="C1632">
        <v>11</v>
      </c>
      <c r="D1632">
        <v>0</v>
      </c>
      <c r="E1632">
        <v>0</v>
      </c>
    </row>
    <row r="1633" spans="1:5" x14ac:dyDescent="0.25">
      <c r="A1633" t="str">
        <f t="shared" si="23"/>
        <v>Thursday</v>
      </c>
      <c r="B1633" s="1">
        <f>DATE(2019,11,28)</f>
        <v>43797</v>
      </c>
      <c r="C1633">
        <v>42</v>
      </c>
      <c r="D1633">
        <v>0</v>
      </c>
      <c r="E1633">
        <v>3</v>
      </c>
    </row>
    <row r="1634" spans="1:5" x14ac:dyDescent="0.25">
      <c r="A1634" t="str">
        <f t="shared" si="23"/>
        <v>Friday</v>
      </c>
      <c r="B1634" s="1">
        <f>DATE(2019,11,29)</f>
        <v>43798</v>
      </c>
      <c r="C1634">
        <v>5</v>
      </c>
      <c r="D1634">
        <v>1</v>
      </c>
      <c r="E1634">
        <v>1</v>
      </c>
    </row>
    <row r="1635" spans="1:5" x14ac:dyDescent="0.25">
      <c r="A1635" t="str">
        <f t="shared" si="23"/>
        <v>Saturday</v>
      </c>
      <c r="B1635" s="1">
        <f>DATE(2019,11,30)</f>
        <v>43799</v>
      </c>
      <c r="C1635">
        <v>33</v>
      </c>
      <c r="D1635">
        <v>3</v>
      </c>
      <c r="E1635">
        <v>3</v>
      </c>
    </row>
    <row r="1636" spans="1:5" x14ac:dyDescent="0.25">
      <c r="A1636" t="str">
        <f t="shared" si="23"/>
        <v>Sunday</v>
      </c>
      <c r="B1636" s="1">
        <f>DATE(2019,12,1)</f>
        <v>43800</v>
      </c>
      <c r="C1636">
        <v>5</v>
      </c>
      <c r="D1636">
        <v>0</v>
      </c>
      <c r="E1636">
        <v>5</v>
      </c>
    </row>
    <row r="1637" spans="1:5" x14ac:dyDescent="0.25">
      <c r="A1637" t="str">
        <f t="shared" si="23"/>
        <v>Monday</v>
      </c>
      <c r="B1637" s="1">
        <f>DATE(2019,12,2)</f>
        <v>43801</v>
      </c>
      <c r="C1637">
        <v>53</v>
      </c>
      <c r="D1637">
        <v>2</v>
      </c>
      <c r="E1637">
        <v>0</v>
      </c>
    </row>
    <row r="1638" spans="1:5" x14ac:dyDescent="0.25">
      <c r="A1638" t="str">
        <f t="shared" si="23"/>
        <v>Tuesday</v>
      </c>
      <c r="B1638" s="1">
        <f>DATE(2019,12,3)</f>
        <v>43802</v>
      </c>
      <c r="C1638">
        <v>75</v>
      </c>
      <c r="D1638">
        <v>0</v>
      </c>
      <c r="E1638">
        <v>6</v>
      </c>
    </row>
    <row r="1639" spans="1:5" x14ac:dyDescent="0.25">
      <c r="A1639" t="str">
        <f t="shared" si="23"/>
        <v>Wednesday</v>
      </c>
      <c r="B1639" s="1">
        <f>DATE(2019,12,4)</f>
        <v>43803</v>
      </c>
      <c r="C1639">
        <v>23</v>
      </c>
      <c r="D1639">
        <v>0</v>
      </c>
      <c r="E1639">
        <v>0</v>
      </c>
    </row>
    <row r="1640" spans="1:5" x14ac:dyDescent="0.25">
      <c r="A1640" t="str">
        <f t="shared" si="23"/>
        <v>Thursday</v>
      </c>
      <c r="B1640" s="1">
        <f>DATE(2019,12,5)</f>
        <v>43804</v>
      </c>
      <c r="C1640">
        <v>21</v>
      </c>
      <c r="D1640">
        <v>1</v>
      </c>
      <c r="E1640">
        <v>1</v>
      </c>
    </row>
    <row r="1641" spans="1:5" x14ac:dyDescent="0.25">
      <c r="A1641" t="str">
        <f t="shared" si="23"/>
        <v>Friday</v>
      </c>
      <c r="B1641" s="1">
        <f>DATE(2019,12,6)</f>
        <v>43805</v>
      </c>
      <c r="C1641">
        <v>20</v>
      </c>
      <c r="D1641">
        <v>0</v>
      </c>
      <c r="E1641">
        <v>0</v>
      </c>
    </row>
    <row r="1642" spans="1:5" x14ac:dyDescent="0.25">
      <c r="A1642" t="str">
        <f t="shared" si="23"/>
        <v>Saturday</v>
      </c>
      <c r="B1642" s="1">
        <f>DATE(2019,12,7)</f>
        <v>43806</v>
      </c>
      <c r="C1642">
        <v>4</v>
      </c>
      <c r="D1642">
        <v>0</v>
      </c>
      <c r="E1642">
        <v>0</v>
      </c>
    </row>
    <row r="1643" spans="1:5" x14ac:dyDescent="0.25">
      <c r="A1643" t="str">
        <f t="shared" si="23"/>
        <v>Sunday</v>
      </c>
      <c r="B1643" s="1">
        <f>DATE(2019,12,8)</f>
        <v>43807</v>
      </c>
      <c r="C1643">
        <v>11</v>
      </c>
      <c r="D1643">
        <v>1</v>
      </c>
      <c r="E1643">
        <v>5</v>
      </c>
    </row>
    <row r="1644" spans="1:5" x14ac:dyDescent="0.25">
      <c r="A1644" t="str">
        <f t="shared" si="23"/>
        <v>Monday</v>
      </c>
      <c r="B1644" s="1">
        <f>DATE(2019,12,9)</f>
        <v>43808</v>
      </c>
      <c r="C1644">
        <v>7</v>
      </c>
      <c r="D1644">
        <v>1</v>
      </c>
      <c r="E1644">
        <v>0</v>
      </c>
    </row>
    <row r="1645" spans="1:5" x14ac:dyDescent="0.25">
      <c r="A1645" t="str">
        <f t="shared" si="23"/>
        <v>Tuesday</v>
      </c>
      <c r="B1645" s="1">
        <f>DATE(2019,12,10)</f>
        <v>43809</v>
      </c>
      <c r="C1645">
        <v>37</v>
      </c>
      <c r="D1645">
        <v>1</v>
      </c>
      <c r="E1645">
        <v>3</v>
      </c>
    </row>
    <row r="1646" spans="1:5" x14ac:dyDescent="0.25">
      <c r="A1646" t="str">
        <f t="shared" si="23"/>
        <v>Wednesday</v>
      </c>
      <c r="B1646" s="1">
        <f>DATE(2019,12,11)</f>
        <v>43810</v>
      </c>
      <c r="C1646">
        <v>12</v>
      </c>
      <c r="D1646">
        <v>0</v>
      </c>
      <c r="E1646">
        <v>1</v>
      </c>
    </row>
    <row r="1647" spans="1:5" x14ac:dyDescent="0.25">
      <c r="A1647" t="str">
        <f t="shared" si="23"/>
        <v>Thursday</v>
      </c>
      <c r="B1647" s="1">
        <f>DATE(2019,12,12)</f>
        <v>43811</v>
      </c>
      <c r="C1647">
        <v>7</v>
      </c>
      <c r="D1647">
        <v>0</v>
      </c>
      <c r="E1647">
        <v>0</v>
      </c>
    </row>
    <row r="1648" spans="1:5" x14ac:dyDescent="0.25">
      <c r="A1648" t="str">
        <f t="shared" si="23"/>
        <v>Friday</v>
      </c>
      <c r="B1648" s="1">
        <f>DATE(2019,12,13)</f>
        <v>43812</v>
      </c>
      <c r="C1648">
        <v>15</v>
      </c>
      <c r="D1648">
        <v>0</v>
      </c>
      <c r="E1648">
        <v>4</v>
      </c>
    </row>
    <row r="1649" spans="1:5" x14ac:dyDescent="0.25">
      <c r="A1649" t="str">
        <f t="shared" si="23"/>
        <v>Saturday</v>
      </c>
      <c r="B1649" s="1">
        <f>DATE(2019,12,14)</f>
        <v>43813</v>
      </c>
      <c r="C1649">
        <v>23</v>
      </c>
      <c r="D1649">
        <v>1</v>
      </c>
      <c r="E1649">
        <v>0</v>
      </c>
    </row>
    <row r="1650" spans="1:5" x14ac:dyDescent="0.25">
      <c r="A1650" t="str">
        <f t="shared" si="23"/>
        <v>Sunday</v>
      </c>
      <c r="B1650" s="1">
        <v>43814</v>
      </c>
      <c r="C1650">
        <v>0</v>
      </c>
      <c r="D1650">
        <v>0</v>
      </c>
      <c r="E1650">
        <v>0</v>
      </c>
    </row>
    <row r="1651" spans="1:5" x14ac:dyDescent="0.25">
      <c r="A1651" t="str">
        <f t="shared" si="23"/>
        <v>Monday</v>
      </c>
      <c r="B1651" s="1">
        <f>DATE(2019,12,16)</f>
        <v>43815</v>
      </c>
      <c r="C1651">
        <v>34</v>
      </c>
      <c r="D1651">
        <v>2</v>
      </c>
      <c r="E1651">
        <v>6</v>
      </c>
    </row>
    <row r="1652" spans="1:5" x14ac:dyDescent="0.25">
      <c r="A1652" t="str">
        <f t="shared" si="23"/>
        <v>Tuesday</v>
      </c>
      <c r="B1652" s="1">
        <f>DATE(2019,12,17)</f>
        <v>43816</v>
      </c>
      <c r="C1652">
        <v>46</v>
      </c>
      <c r="D1652">
        <v>0</v>
      </c>
      <c r="E1652">
        <v>2</v>
      </c>
    </row>
    <row r="1653" spans="1:5" x14ac:dyDescent="0.25">
      <c r="A1653" t="str">
        <f t="shared" si="23"/>
        <v>Wednesday</v>
      </c>
      <c r="B1653" s="1">
        <f>DATE(2019,12,18)</f>
        <v>43817</v>
      </c>
      <c r="C1653">
        <v>15</v>
      </c>
      <c r="D1653">
        <v>1</v>
      </c>
      <c r="E1653">
        <v>1</v>
      </c>
    </row>
    <row r="1654" spans="1:5" x14ac:dyDescent="0.25">
      <c r="A1654" t="str">
        <f t="shared" si="23"/>
        <v>Thursday</v>
      </c>
      <c r="B1654" s="1">
        <f>DATE(2019,12,19)</f>
        <v>43818</v>
      </c>
      <c r="C1654">
        <v>25</v>
      </c>
      <c r="D1654">
        <v>1</v>
      </c>
      <c r="E1654">
        <v>2</v>
      </c>
    </row>
    <row r="1655" spans="1:5" x14ac:dyDescent="0.25">
      <c r="A1655" t="str">
        <f t="shared" si="23"/>
        <v>Friday</v>
      </c>
      <c r="B1655" s="1">
        <f>DATE(2019,12,20)</f>
        <v>43819</v>
      </c>
      <c r="C1655">
        <v>21</v>
      </c>
      <c r="D1655">
        <v>4</v>
      </c>
      <c r="E1655">
        <v>1</v>
      </c>
    </row>
    <row r="1656" spans="1:5" x14ac:dyDescent="0.25">
      <c r="A1656" t="str">
        <f t="shared" si="23"/>
        <v>Saturday</v>
      </c>
      <c r="B1656" s="1">
        <f>DATE(2019,12,21)</f>
        <v>43820</v>
      </c>
      <c r="C1656">
        <v>7</v>
      </c>
      <c r="D1656">
        <v>1</v>
      </c>
      <c r="E1656">
        <v>1</v>
      </c>
    </row>
    <row r="1657" spans="1:5" x14ac:dyDescent="0.25">
      <c r="A1657" t="str">
        <f t="shared" si="23"/>
        <v>Sunday</v>
      </c>
      <c r="B1657" s="1">
        <f>DATE(2019,12,22)</f>
        <v>43821</v>
      </c>
      <c r="C1657">
        <v>4</v>
      </c>
      <c r="D1657">
        <v>0</v>
      </c>
      <c r="E1657">
        <v>0</v>
      </c>
    </row>
    <row r="1658" spans="1:5" x14ac:dyDescent="0.25">
      <c r="A1658" t="str">
        <f t="shared" si="23"/>
        <v>Monday</v>
      </c>
      <c r="B1658" s="1">
        <f>DATE(2019,12,23)</f>
        <v>43822</v>
      </c>
      <c r="C1658">
        <v>16</v>
      </c>
      <c r="D1658">
        <v>0</v>
      </c>
      <c r="E1658">
        <v>0</v>
      </c>
    </row>
    <row r="1659" spans="1:5" x14ac:dyDescent="0.25">
      <c r="A1659" t="str">
        <f t="shared" si="23"/>
        <v>Tuesday</v>
      </c>
      <c r="B1659" s="1">
        <f>DATE(2019,12,24)</f>
        <v>43823</v>
      </c>
      <c r="C1659">
        <v>20</v>
      </c>
      <c r="D1659">
        <v>0</v>
      </c>
      <c r="E1659">
        <v>0</v>
      </c>
    </row>
    <row r="1660" spans="1:5" x14ac:dyDescent="0.25">
      <c r="A1660" t="str">
        <f t="shared" si="23"/>
        <v>Wednesday</v>
      </c>
      <c r="B1660" s="1">
        <f>DATE(2019,12,25)</f>
        <v>43824</v>
      </c>
      <c r="C1660">
        <v>15</v>
      </c>
      <c r="D1660">
        <v>0</v>
      </c>
      <c r="E1660">
        <v>4</v>
      </c>
    </row>
    <row r="1661" spans="1:5" x14ac:dyDescent="0.25">
      <c r="A1661" t="str">
        <f t="shared" si="23"/>
        <v>Thursday</v>
      </c>
      <c r="B1661" s="1">
        <f>DATE(2019,12,26)</f>
        <v>43825</v>
      </c>
      <c r="C1661">
        <v>10</v>
      </c>
      <c r="D1661">
        <v>0</v>
      </c>
      <c r="E1661">
        <v>0</v>
      </c>
    </row>
    <row r="1662" spans="1:5" x14ac:dyDescent="0.25">
      <c r="A1662" t="str">
        <f t="shared" si="23"/>
        <v>Friday</v>
      </c>
      <c r="B1662" s="1">
        <f>DATE(2019,12,27)</f>
        <v>43826</v>
      </c>
      <c r="C1662">
        <v>19</v>
      </c>
      <c r="D1662">
        <v>1</v>
      </c>
      <c r="E1662">
        <v>1</v>
      </c>
    </row>
    <row r="1663" spans="1:5" x14ac:dyDescent="0.25">
      <c r="A1663" t="str">
        <f t="shared" si="23"/>
        <v>Saturday</v>
      </c>
      <c r="B1663" s="1">
        <f>DATE(2019,12,28)</f>
        <v>43827</v>
      </c>
      <c r="C1663">
        <v>28</v>
      </c>
      <c r="D1663">
        <v>0</v>
      </c>
      <c r="E1663">
        <v>3</v>
      </c>
    </row>
    <row r="1664" spans="1:5" x14ac:dyDescent="0.25">
      <c r="A1664" t="str">
        <f t="shared" si="23"/>
        <v>Sunday</v>
      </c>
      <c r="B1664" s="1">
        <f>DATE(2019,12,29)</f>
        <v>43828</v>
      </c>
      <c r="C1664">
        <v>4</v>
      </c>
      <c r="D1664">
        <v>0</v>
      </c>
      <c r="E1664">
        <v>1</v>
      </c>
    </row>
    <row r="1665" spans="1:5" x14ac:dyDescent="0.25">
      <c r="A1665" t="str">
        <f t="shared" si="23"/>
        <v>Monday</v>
      </c>
      <c r="B1665" s="1">
        <f>DATE(2019,12,30)</f>
        <v>43829</v>
      </c>
      <c r="C1665">
        <v>19</v>
      </c>
      <c r="D1665">
        <v>0</v>
      </c>
      <c r="E1665">
        <v>2</v>
      </c>
    </row>
    <row r="1666" spans="1:5" x14ac:dyDescent="0.25">
      <c r="A1666" t="str">
        <f t="shared" ref="A1666:A1729" si="24">TEXT(B1666,"dddd")</f>
        <v>Tuesday</v>
      </c>
      <c r="B1666" s="1">
        <f>DATE(2019,12,31)</f>
        <v>43830</v>
      </c>
      <c r="C1666">
        <v>33</v>
      </c>
      <c r="D1666">
        <v>2</v>
      </c>
      <c r="E1666">
        <v>6</v>
      </c>
    </row>
    <row r="1667" spans="1:5" x14ac:dyDescent="0.25">
      <c r="A1667" t="str">
        <f t="shared" si="24"/>
        <v>Wednesday</v>
      </c>
      <c r="B1667" s="1">
        <f>DATE(2020,1,1)</f>
        <v>43831</v>
      </c>
      <c r="C1667">
        <v>14</v>
      </c>
      <c r="D1667">
        <v>3</v>
      </c>
      <c r="E1667">
        <v>1</v>
      </c>
    </row>
    <row r="1668" spans="1:5" x14ac:dyDescent="0.25">
      <c r="A1668" t="str">
        <f t="shared" si="24"/>
        <v>Thursday</v>
      </c>
      <c r="B1668" s="1">
        <f>DATE(2020,1,2)</f>
        <v>43832</v>
      </c>
      <c r="C1668">
        <v>61</v>
      </c>
      <c r="D1668">
        <v>6</v>
      </c>
      <c r="E1668">
        <v>3</v>
      </c>
    </row>
    <row r="1669" spans="1:5" x14ac:dyDescent="0.25">
      <c r="A1669" t="str">
        <f t="shared" si="24"/>
        <v>Friday</v>
      </c>
      <c r="B1669" s="1">
        <f>DATE(2020,1,3)</f>
        <v>43833</v>
      </c>
      <c r="C1669">
        <v>10</v>
      </c>
      <c r="D1669">
        <v>0</v>
      </c>
      <c r="E1669">
        <v>1</v>
      </c>
    </row>
    <row r="1670" spans="1:5" x14ac:dyDescent="0.25">
      <c r="A1670" t="str">
        <f t="shared" si="24"/>
        <v>Saturday</v>
      </c>
      <c r="B1670" s="1">
        <f>DATE(2020,1,4)</f>
        <v>43834</v>
      </c>
      <c r="C1670">
        <v>17</v>
      </c>
      <c r="D1670">
        <v>0</v>
      </c>
      <c r="E1670">
        <v>0</v>
      </c>
    </row>
    <row r="1671" spans="1:5" x14ac:dyDescent="0.25">
      <c r="A1671" t="str">
        <f t="shared" si="24"/>
        <v>Sunday</v>
      </c>
      <c r="B1671" s="1">
        <f>DATE(2020,1,5)</f>
        <v>43835</v>
      </c>
      <c r="C1671">
        <v>2</v>
      </c>
      <c r="D1671">
        <v>0</v>
      </c>
      <c r="E1671">
        <v>0</v>
      </c>
    </row>
    <row r="1672" spans="1:5" x14ac:dyDescent="0.25">
      <c r="A1672" t="str">
        <f t="shared" si="24"/>
        <v>Monday</v>
      </c>
      <c r="B1672" s="1">
        <f>DATE(2020,1,6)</f>
        <v>43836</v>
      </c>
      <c r="C1672">
        <v>32</v>
      </c>
      <c r="D1672">
        <v>1</v>
      </c>
      <c r="E1672">
        <v>1</v>
      </c>
    </row>
    <row r="1673" spans="1:5" x14ac:dyDescent="0.25">
      <c r="A1673" t="str">
        <f t="shared" si="24"/>
        <v>Tuesday</v>
      </c>
      <c r="B1673" s="1">
        <f>DATE(2020,1,7)</f>
        <v>43837</v>
      </c>
      <c r="C1673">
        <v>17</v>
      </c>
      <c r="D1673">
        <v>2</v>
      </c>
      <c r="E1673">
        <v>0</v>
      </c>
    </row>
    <row r="1674" spans="1:5" x14ac:dyDescent="0.25">
      <c r="A1674" t="str">
        <f t="shared" si="24"/>
        <v>Wednesday</v>
      </c>
      <c r="B1674" s="1">
        <f>DATE(2020,1,8)</f>
        <v>43838</v>
      </c>
      <c r="C1674">
        <v>5</v>
      </c>
      <c r="D1674">
        <v>0</v>
      </c>
      <c r="E1674">
        <v>0</v>
      </c>
    </row>
    <row r="1675" spans="1:5" x14ac:dyDescent="0.25">
      <c r="A1675" t="str">
        <f t="shared" si="24"/>
        <v>Thursday</v>
      </c>
      <c r="B1675" s="1">
        <f>DATE(2020,1,9)</f>
        <v>43839</v>
      </c>
      <c r="C1675">
        <v>45</v>
      </c>
      <c r="D1675">
        <v>3</v>
      </c>
      <c r="E1675">
        <v>0</v>
      </c>
    </row>
    <row r="1676" spans="1:5" x14ac:dyDescent="0.25">
      <c r="A1676" t="str">
        <f t="shared" si="24"/>
        <v>Friday</v>
      </c>
      <c r="B1676" s="1">
        <f>DATE(2020,1,10)</f>
        <v>43840</v>
      </c>
      <c r="C1676">
        <v>2</v>
      </c>
      <c r="D1676">
        <v>0</v>
      </c>
      <c r="E1676">
        <v>0</v>
      </c>
    </row>
    <row r="1677" spans="1:5" x14ac:dyDescent="0.25">
      <c r="A1677" t="str">
        <f t="shared" si="24"/>
        <v>Saturday</v>
      </c>
      <c r="B1677" s="1">
        <f>DATE(2020,1,11)</f>
        <v>43841</v>
      </c>
      <c r="C1677">
        <v>25</v>
      </c>
      <c r="D1677">
        <v>0</v>
      </c>
      <c r="E1677">
        <v>5</v>
      </c>
    </row>
    <row r="1678" spans="1:5" x14ac:dyDescent="0.25">
      <c r="A1678" t="str">
        <f t="shared" si="24"/>
        <v>Sunday</v>
      </c>
      <c r="B1678" s="1">
        <f>DATE(2020,1,12)</f>
        <v>43842</v>
      </c>
      <c r="C1678">
        <v>14</v>
      </c>
      <c r="D1678">
        <v>0</v>
      </c>
      <c r="E1678">
        <v>1</v>
      </c>
    </row>
    <row r="1679" spans="1:5" x14ac:dyDescent="0.25">
      <c r="A1679" t="str">
        <f t="shared" si="24"/>
        <v>Monday</v>
      </c>
      <c r="B1679" s="1">
        <f>DATE(2020,1,13)</f>
        <v>43843</v>
      </c>
      <c r="C1679">
        <v>59</v>
      </c>
      <c r="D1679">
        <v>2</v>
      </c>
      <c r="E1679">
        <v>4</v>
      </c>
    </row>
    <row r="1680" spans="1:5" x14ac:dyDescent="0.25">
      <c r="A1680" t="str">
        <f t="shared" si="24"/>
        <v>Tuesday</v>
      </c>
      <c r="B1680" s="1">
        <f>DATE(2020,1,14)</f>
        <v>43844</v>
      </c>
      <c r="C1680">
        <v>12</v>
      </c>
      <c r="D1680">
        <v>0</v>
      </c>
      <c r="E1680">
        <v>0</v>
      </c>
    </row>
    <row r="1681" spans="1:5" x14ac:dyDescent="0.25">
      <c r="A1681" t="str">
        <f t="shared" si="24"/>
        <v>Wednesday</v>
      </c>
      <c r="B1681" s="1">
        <f>DATE(2020,1,15)</f>
        <v>43845</v>
      </c>
      <c r="C1681">
        <v>41</v>
      </c>
      <c r="D1681">
        <v>0</v>
      </c>
      <c r="E1681">
        <v>7</v>
      </c>
    </row>
    <row r="1682" spans="1:5" x14ac:dyDescent="0.25">
      <c r="A1682" t="str">
        <f t="shared" si="24"/>
        <v>Thursday</v>
      </c>
      <c r="B1682" s="1">
        <f>DATE(2020,1,16)</f>
        <v>43846</v>
      </c>
      <c r="C1682">
        <v>45</v>
      </c>
      <c r="D1682">
        <v>3</v>
      </c>
      <c r="E1682">
        <v>2</v>
      </c>
    </row>
    <row r="1683" spans="1:5" x14ac:dyDescent="0.25">
      <c r="A1683" t="str">
        <f t="shared" si="24"/>
        <v>Friday</v>
      </c>
      <c r="B1683" s="1">
        <f>DATE(2020,1,17)</f>
        <v>43847</v>
      </c>
      <c r="C1683">
        <v>77</v>
      </c>
      <c r="D1683">
        <v>5</v>
      </c>
      <c r="E1683">
        <v>5</v>
      </c>
    </row>
    <row r="1684" spans="1:5" x14ac:dyDescent="0.25">
      <c r="A1684" t="str">
        <f t="shared" si="24"/>
        <v>Saturday</v>
      </c>
      <c r="B1684" s="1">
        <f>DATE(2020,1,18)</f>
        <v>43848</v>
      </c>
      <c r="C1684">
        <v>33</v>
      </c>
      <c r="D1684">
        <v>1</v>
      </c>
      <c r="E1684">
        <v>1</v>
      </c>
    </row>
    <row r="1685" spans="1:5" x14ac:dyDescent="0.25">
      <c r="A1685" t="str">
        <f t="shared" si="24"/>
        <v>Sunday</v>
      </c>
      <c r="B1685" s="1">
        <f>DATE(2020,1,19)</f>
        <v>43849</v>
      </c>
      <c r="C1685">
        <v>15</v>
      </c>
      <c r="D1685">
        <v>0</v>
      </c>
      <c r="E1685">
        <v>0</v>
      </c>
    </row>
    <row r="1686" spans="1:5" x14ac:dyDescent="0.25">
      <c r="A1686" t="str">
        <f t="shared" si="24"/>
        <v>Monday</v>
      </c>
      <c r="B1686" s="1">
        <f>DATE(2020,1,20)</f>
        <v>43850</v>
      </c>
      <c r="C1686">
        <v>12</v>
      </c>
      <c r="D1686">
        <v>1</v>
      </c>
      <c r="E1686">
        <v>2</v>
      </c>
    </row>
    <row r="1687" spans="1:5" x14ac:dyDescent="0.25">
      <c r="A1687" t="str">
        <f t="shared" si="24"/>
        <v>Tuesday</v>
      </c>
      <c r="B1687" s="1">
        <v>43851</v>
      </c>
      <c r="C1687">
        <v>0</v>
      </c>
      <c r="D1687">
        <v>0</v>
      </c>
      <c r="E1687">
        <v>0</v>
      </c>
    </row>
    <row r="1688" spans="1:5" x14ac:dyDescent="0.25">
      <c r="A1688" t="str">
        <f t="shared" si="24"/>
        <v>Wednesday</v>
      </c>
      <c r="B1688" s="1">
        <f>DATE(2020,1,22)</f>
        <v>43852</v>
      </c>
      <c r="C1688">
        <v>27</v>
      </c>
      <c r="D1688">
        <v>1</v>
      </c>
      <c r="E1688">
        <v>0</v>
      </c>
    </row>
    <row r="1689" spans="1:5" x14ac:dyDescent="0.25">
      <c r="A1689" t="str">
        <f t="shared" si="24"/>
        <v>Thursday</v>
      </c>
      <c r="B1689" s="1">
        <f>DATE(2020,1,23)</f>
        <v>43853</v>
      </c>
      <c r="C1689">
        <v>29</v>
      </c>
      <c r="D1689">
        <v>0</v>
      </c>
      <c r="E1689">
        <v>0</v>
      </c>
    </row>
    <row r="1690" spans="1:5" x14ac:dyDescent="0.25">
      <c r="A1690" t="str">
        <f t="shared" si="24"/>
        <v>Friday</v>
      </c>
      <c r="B1690" s="1">
        <f>DATE(2020,1,24)</f>
        <v>43854</v>
      </c>
      <c r="C1690">
        <v>13</v>
      </c>
      <c r="D1690">
        <v>0</v>
      </c>
      <c r="E1690">
        <v>0</v>
      </c>
    </row>
    <row r="1691" spans="1:5" x14ac:dyDescent="0.25">
      <c r="A1691" t="str">
        <f t="shared" si="24"/>
        <v>Saturday</v>
      </c>
      <c r="B1691" s="1">
        <f>DATE(2020,1,25)</f>
        <v>43855</v>
      </c>
      <c r="C1691">
        <v>15</v>
      </c>
      <c r="D1691">
        <v>0</v>
      </c>
      <c r="E1691">
        <v>0</v>
      </c>
    </row>
    <row r="1692" spans="1:5" x14ac:dyDescent="0.25">
      <c r="A1692" t="str">
        <f t="shared" si="24"/>
        <v>Sunday</v>
      </c>
      <c r="B1692" s="1">
        <f>DATE(2020,1,26)</f>
        <v>43856</v>
      </c>
      <c r="C1692">
        <v>24</v>
      </c>
      <c r="D1692">
        <v>1</v>
      </c>
      <c r="E1692">
        <v>0</v>
      </c>
    </row>
    <row r="1693" spans="1:5" x14ac:dyDescent="0.25">
      <c r="A1693" t="str">
        <f t="shared" si="24"/>
        <v>Monday</v>
      </c>
      <c r="B1693" s="1">
        <f>DATE(2020,1,27)</f>
        <v>43857</v>
      </c>
      <c r="C1693">
        <v>7</v>
      </c>
      <c r="D1693">
        <v>0</v>
      </c>
      <c r="E1693">
        <v>0</v>
      </c>
    </row>
    <row r="1694" spans="1:5" x14ac:dyDescent="0.25">
      <c r="A1694" t="str">
        <f t="shared" si="24"/>
        <v>Tuesday</v>
      </c>
      <c r="B1694" s="1">
        <f>DATE(2020,1,28)</f>
        <v>43858</v>
      </c>
      <c r="C1694">
        <v>20</v>
      </c>
      <c r="D1694">
        <v>1</v>
      </c>
      <c r="E1694">
        <v>0</v>
      </c>
    </row>
    <row r="1695" spans="1:5" x14ac:dyDescent="0.25">
      <c r="A1695" t="str">
        <f t="shared" si="24"/>
        <v>Wednesday</v>
      </c>
      <c r="B1695" s="1">
        <f>DATE(2020,1,29)</f>
        <v>43859</v>
      </c>
      <c r="C1695">
        <v>3</v>
      </c>
      <c r="D1695">
        <v>0</v>
      </c>
      <c r="E1695">
        <v>0</v>
      </c>
    </row>
    <row r="1696" spans="1:5" x14ac:dyDescent="0.25">
      <c r="A1696" t="str">
        <f t="shared" si="24"/>
        <v>Thursday</v>
      </c>
      <c r="B1696" s="1">
        <f>DATE(2020,1,30)</f>
        <v>43860</v>
      </c>
      <c r="C1696">
        <v>24</v>
      </c>
      <c r="D1696">
        <v>0</v>
      </c>
      <c r="E1696">
        <v>0</v>
      </c>
    </row>
    <row r="1697" spans="1:5" x14ac:dyDescent="0.25">
      <c r="A1697" t="str">
        <f t="shared" si="24"/>
        <v>Friday</v>
      </c>
      <c r="B1697" s="1">
        <f>DATE(2020,1,31)</f>
        <v>43861</v>
      </c>
      <c r="C1697">
        <v>3</v>
      </c>
      <c r="D1697">
        <v>0</v>
      </c>
      <c r="E1697">
        <v>0</v>
      </c>
    </row>
    <row r="1698" spans="1:5" x14ac:dyDescent="0.25">
      <c r="A1698" t="str">
        <f t="shared" si="24"/>
        <v>Saturday</v>
      </c>
      <c r="B1698" s="1">
        <f>DATE(2020,2,1)</f>
        <v>43862</v>
      </c>
      <c r="C1698">
        <v>2</v>
      </c>
      <c r="D1698">
        <v>0</v>
      </c>
      <c r="E1698">
        <v>0</v>
      </c>
    </row>
    <row r="1699" spans="1:5" x14ac:dyDescent="0.25">
      <c r="A1699" t="str">
        <f t="shared" si="24"/>
        <v>Sunday</v>
      </c>
      <c r="B1699" s="1">
        <f>DATE(2020,2,2)</f>
        <v>43863</v>
      </c>
      <c r="C1699">
        <v>3</v>
      </c>
      <c r="D1699">
        <v>0</v>
      </c>
      <c r="E1699">
        <v>0</v>
      </c>
    </row>
    <row r="1700" spans="1:5" x14ac:dyDescent="0.25">
      <c r="A1700" t="str">
        <f t="shared" si="24"/>
        <v>Monday</v>
      </c>
      <c r="B1700" s="1">
        <f>DATE(2020,2,3)</f>
        <v>43864</v>
      </c>
      <c r="C1700">
        <v>4</v>
      </c>
      <c r="D1700">
        <v>0</v>
      </c>
      <c r="E1700">
        <v>0</v>
      </c>
    </row>
    <row r="1701" spans="1:5" x14ac:dyDescent="0.25">
      <c r="A1701" t="str">
        <f t="shared" si="24"/>
        <v>Tuesday</v>
      </c>
      <c r="B1701" s="1">
        <f>DATE(2020,2,4)</f>
        <v>43865</v>
      </c>
      <c r="C1701">
        <v>29</v>
      </c>
      <c r="D1701">
        <v>0</v>
      </c>
      <c r="E1701">
        <v>0</v>
      </c>
    </row>
    <row r="1702" spans="1:5" x14ac:dyDescent="0.25">
      <c r="A1702" t="str">
        <f t="shared" si="24"/>
        <v>Wednesday</v>
      </c>
      <c r="B1702" s="1">
        <f>DATE(2020,2,5)</f>
        <v>43866</v>
      </c>
      <c r="C1702">
        <v>1</v>
      </c>
      <c r="D1702">
        <v>0</v>
      </c>
      <c r="E1702">
        <v>0</v>
      </c>
    </row>
    <row r="1703" spans="1:5" x14ac:dyDescent="0.25">
      <c r="A1703" t="str">
        <f t="shared" si="24"/>
        <v>Thursday</v>
      </c>
      <c r="B1703" s="1">
        <f>DATE(2020,2,6)</f>
        <v>43867</v>
      </c>
      <c r="C1703">
        <v>5</v>
      </c>
      <c r="D1703">
        <v>0</v>
      </c>
      <c r="E1703">
        <v>0</v>
      </c>
    </row>
    <row r="1704" spans="1:5" x14ac:dyDescent="0.25">
      <c r="A1704" t="str">
        <f t="shared" si="24"/>
        <v>Friday</v>
      </c>
      <c r="B1704" s="1">
        <f>DATE(2020,2,7)</f>
        <v>43868</v>
      </c>
      <c r="C1704">
        <v>9</v>
      </c>
      <c r="D1704">
        <v>1</v>
      </c>
      <c r="E1704">
        <v>0</v>
      </c>
    </row>
    <row r="1705" spans="1:5" x14ac:dyDescent="0.25">
      <c r="A1705" t="str">
        <f t="shared" si="24"/>
        <v>Saturday</v>
      </c>
      <c r="B1705" s="1">
        <f>DATE(2020,2,8)</f>
        <v>43869</v>
      </c>
      <c r="C1705">
        <v>4</v>
      </c>
      <c r="D1705">
        <v>0</v>
      </c>
      <c r="E1705">
        <v>0</v>
      </c>
    </row>
    <row r="1706" spans="1:5" x14ac:dyDescent="0.25">
      <c r="A1706" t="str">
        <f t="shared" si="24"/>
        <v>Sunday</v>
      </c>
      <c r="B1706" s="1">
        <f>DATE(2020,2,9)</f>
        <v>43870</v>
      </c>
      <c r="C1706">
        <v>12</v>
      </c>
      <c r="D1706">
        <v>0</v>
      </c>
      <c r="E1706">
        <v>0</v>
      </c>
    </row>
    <row r="1707" spans="1:5" x14ac:dyDescent="0.25">
      <c r="A1707" t="str">
        <f t="shared" si="24"/>
        <v>Monday</v>
      </c>
      <c r="B1707" s="1">
        <f>DATE(2020,2,10)</f>
        <v>43871</v>
      </c>
      <c r="C1707">
        <v>10</v>
      </c>
      <c r="D1707">
        <v>1</v>
      </c>
      <c r="E1707">
        <v>0</v>
      </c>
    </row>
    <row r="1708" spans="1:5" x14ac:dyDescent="0.25">
      <c r="A1708" t="str">
        <f t="shared" si="24"/>
        <v>Tuesday</v>
      </c>
      <c r="B1708" s="1">
        <f>DATE(2020,2,11)</f>
        <v>43872</v>
      </c>
      <c r="C1708">
        <v>2</v>
      </c>
      <c r="D1708">
        <v>0</v>
      </c>
      <c r="E1708">
        <v>0</v>
      </c>
    </row>
    <row r="1709" spans="1:5" x14ac:dyDescent="0.25">
      <c r="A1709" t="str">
        <f t="shared" si="24"/>
        <v>Wednesday</v>
      </c>
      <c r="B1709" s="1">
        <f>DATE(2020,2,12)</f>
        <v>43873</v>
      </c>
      <c r="C1709">
        <v>10</v>
      </c>
      <c r="D1709">
        <v>0</v>
      </c>
      <c r="E1709">
        <v>1</v>
      </c>
    </row>
    <row r="1710" spans="1:5" x14ac:dyDescent="0.25">
      <c r="A1710" t="str">
        <f t="shared" si="24"/>
        <v>Thursday</v>
      </c>
      <c r="B1710" s="1">
        <v>43874</v>
      </c>
      <c r="C1710">
        <v>0</v>
      </c>
      <c r="D1710">
        <v>0</v>
      </c>
      <c r="E1710">
        <v>0</v>
      </c>
    </row>
    <row r="1711" spans="1:5" x14ac:dyDescent="0.25">
      <c r="A1711" t="str">
        <f t="shared" si="24"/>
        <v>Friday</v>
      </c>
      <c r="B1711" s="1">
        <f>DATE(2020,2,14)</f>
        <v>43875</v>
      </c>
      <c r="C1711">
        <v>15</v>
      </c>
      <c r="D1711">
        <v>1</v>
      </c>
      <c r="E1711">
        <v>2</v>
      </c>
    </row>
    <row r="1712" spans="1:5" x14ac:dyDescent="0.25">
      <c r="A1712" t="str">
        <f t="shared" si="24"/>
        <v>Saturday</v>
      </c>
      <c r="B1712" s="1">
        <v>43876</v>
      </c>
      <c r="C1712">
        <v>0</v>
      </c>
      <c r="D1712">
        <v>0</v>
      </c>
      <c r="E1712">
        <v>0</v>
      </c>
    </row>
    <row r="1713" spans="1:5" x14ac:dyDescent="0.25">
      <c r="A1713" t="str">
        <f t="shared" si="24"/>
        <v>Sunday</v>
      </c>
      <c r="B1713" s="1">
        <f>DATE(2020,2,16)</f>
        <v>43877</v>
      </c>
      <c r="C1713">
        <v>2</v>
      </c>
      <c r="D1713">
        <v>0</v>
      </c>
      <c r="E1713">
        <v>0</v>
      </c>
    </row>
    <row r="1714" spans="1:5" x14ac:dyDescent="0.25">
      <c r="A1714" t="str">
        <f t="shared" si="24"/>
        <v>Monday</v>
      </c>
      <c r="B1714" s="1">
        <f>DATE(2020,2,17)</f>
        <v>43878</v>
      </c>
      <c r="C1714">
        <v>1</v>
      </c>
      <c r="D1714">
        <v>0</v>
      </c>
      <c r="E1714">
        <v>0</v>
      </c>
    </row>
    <row r="1715" spans="1:5" x14ac:dyDescent="0.25">
      <c r="A1715" t="str">
        <f t="shared" si="24"/>
        <v>Tuesday</v>
      </c>
      <c r="B1715" s="1">
        <f>DATE(2020,2,18)</f>
        <v>43879</v>
      </c>
      <c r="C1715">
        <v>14</v>
      </c>
      <c r="D1715">
        <v>0</v>
      </c>
      <c r="E1715">
        <v>1</v>
      </c>
    </row>
    <row r="1716" spans="1:5" x14ac:dyDescent="0.25">
      <c r="A1716" t="str">
        <f t="shared" si="24"/>
        <v>Wednesday</v>
      </c>
      <c r="B1716" s="1">
        <f>DATE(2020,2,19)</f>
        <v>43880</v>
      </c>
      <c r="C1716">
        <v>7</v>
      </c>
      <c r="D1716">
        <v>0</v>
      </c>
      <c r="E1716">
        <v>0</v>
      </c>
    </row>
    <row r="1717" spans="1:5" x14ac:dyDescent="0.25">
      <c r="A1717" t="str">
        <f t="shared" si="24"/>
        <v>Thursday</v>
      </c>
      <c r="B1717" s="1">
        <f>DATE(2020,2,20)</f>
        <v>43881</v>
      </c>
      <c r="C1717">
        <v>33</v>
      </c>
      <c r="D1717">
        <v>4</v>
      </c>
      <c r="E1717">
        <v>5</v>
      </c>
    </row>
    <row r="1718" spans="1:5" x14ac:dyDescent="0.25">
      <c r="A1718" t="str">
        <f t="shared" si="24"/>
        <v>Friday</v>
      </c>
      <c r="B1718" s="1">
        <f>DATE(2020,2,21)</f>
        <v>43882</v>
      </c>
      <c r="C1718">
        <v>17</v>
      </c>
      <c r="D1718">
        <v>1</v>
      </c>
      <c r="E1718">
        <v>2</v>
      </c>
    </row>
    <row r="1719" spans="1:5" x14ac:dyDescent="0.25">
      <c r="A1719" t="str">
        <f t="shared" si="24"/>
        <v>Saturday</v>
      </c>
      <c r="B1719" s="1">
        <f>DATE(2020,2,22)</f>
        <v>43883</v>
      </c>
      <c r="C1719">
        <v>3</v>
      </c>
      <c r="D1719">
        <v>0</v>
      </c>
      <c r="E1719">
        <v>0</v>
      </c>
    </row>
    <row r="1720" spans="1:5" x14ac:dyDescent="0.25">
      <c r="A1720" t="str">
        <f t="shared" si="24"/>
        <v>Sunday</v>
      </c>
      <c r="B1720" s="1">
        <f>DATE(2020,2,23)</f>
        <v>43884</v>
      </c>
      <c r="C1720">
        <v>6</v>
      </c>
      <c r="D1720">
        <v>1</v>
      </c>
      <c r="E1720">
        <v>1</v>
      </c>
    </row>
    <row r="1721" spans="1:5" x14ac:dyDescent="0.25">
      <c r="A1721" t="str">
        <f t="shared" si="24"/>
        <v>Monday</v>
      </c>
      <c r="B1721" s="1">
        <f>DATE(2020,2,24)</f>
        <v>43885</v>
      </c>
      <c r="C1721">
        <v>3</v>
      </c>
      <c r="D1721">
        <v>0</v>
      </c>
      <c r="E1721">
        <v>0</v>
      </c>
    </row>
    <row r="1722" spans="1:5" x14ac:dyDescent="0.25">
      <c r="A1722" t="str">
        <f t="shared" si="24"/>
        <v>Tuesday</v>
      </c>
      <c r="B1722" s="1">
        <f>DATE(2020,2,25)</f>
        <v>43886</v>
      </c>
      <c r="C1722">
        <v>18</v>
      </c>
      <c r="D1722">
        <v>0</v>
      </c>
      <c r="E1722">
        <v>1</v>
      </c>
    </row>
    <row r="1723" spans="1:5" x14ac:dyDescent="0.25">
      <c r="A1723" t="str">
        <f t="shared" si="24"/>
        <v>Wednesday</v>
      </c>
      <c r="B1723" s="1">
        <f>DATE(2020,2,26)</f>
        <v>43887</v>
      </c>
      <c r="C1723">
        <v>4</v>
      </c>
      <c r="D1723">
        <v>0</v>
      </c>
      <c r="E1723">
        <v>0</v>
      </c>
    </row>
    <row r="1724" spans="1:5" x14ac:dyDescent="0.25">
      <c r="A1724" t="str">
        <f t="shared" si="24"/>
        <v>Thursday</v>
      </c>
      <c r="B1724" s="1">
        <f>DATE(2020,2,27)</f>
        <v>43888</v>
      </c>
      <c r="C1724">
        <v>3</v>
      </c>
      <c r="D1724">
        <v>0</v>
      </c>
      <c r="E1724">
        <v>0</v>
      </c>
    </row>
    <row r="1725" spans="1:5" x14ac:dyDescent="0.25">
      <c r="A1725" t="str">
        <f t="shared" si="24"/>
        <v>Friday</v>
      </c>
      <c r="B1725" s="1">
        <f>DATE(2020,2,28)</f>
        <v>43889</v>
      </c>
      <c r="C1725">
        <v>6</v>
      </c>
      <c r="D1725">
        <v>1</v>
      </c>
      <c r="E1725">
        <v>0</v>
      </c>
    </row>
    <row r="1726" spans="1:5" x14ac:dyDescent="0.25">
      <c r="A1726" t="str">
        <f t="shared" si="24"/>
        <v>Saturday</v>
      </c>
      <c r="B1726" s="1">
        <f>DATE(2020,2,29)</f>
        <v>43890</v>
      </c>
      <c r="C1726">
        <v>8</v>
      </c>
      <c r="D1726">
        <v>0</v>
      </c>
      <c r="E1726">
        <v>0</v>
      </c>
    </row>
    <row r="1727" spans="1:5" x14ac:dyDescent="0.25">
      <c r="A1727" t="str">
        <f t="shared" si="24"/>
        <v>Sunday</v>
      </c>
      <c r="B1727" s="1">
        <v>43891</v>
      </c>
      <c r="C1727">
        <v>0</v>
      </c>
      <c r="D1727">
        <v>0</v>
      </c>
      <c r="E1727">
        <v>0</v>
      </c>
    </row>
    <row r="1728" spans="1:5" x14ac:dyDescent="0.25">
      <c r="A1728" t="str">
        <f t="shared" si="24"/>
        <v>Monday</v>
      </c>
      <c r="B1728" s="1">
        <f>DATE(2020,3,2)</f>
        <v>43892</v>
      </c>
      <c r="C1728">
        <v>30</v>
      </c>
      <c r="D1728">
        <v>0</v>
      </c>
      <c r="E1728">
        <v>0</v>
      </c>
    </row>
    <row r="1729" spans="1:5" x14ac:dyDescent="0.25">
      <c r="A1729" t="str">
        <f t="shared" si="24"/>
        <v>Tuesday</v>
      </c>
      <c r="B1729" s="1">
        <f>DATE(2020,3,3)</f>
        <v>43893</v>
      </c>
      <c r="C1729">
        <v>15</v>
      </c>
      <c r="D1729">
        <v>0</v>
      </c>
      <c r="E1729">
        <v>1</v>
      </c>
    </row>
    <row r="1730" spans="1:5" x14ac:dyDescent="0.25">
      <c r="A1730" t="str">
        <f t="shared" ref="A1730:A1793" si="25">TEXT(B1730,"dddd")</f>
        <v>Wednesday</v>
      </c>
      <c r="B1730" s="1">
        <v>43894</v>
      </c>
      <c r="C1730">
        <v>0</v>
      </c>
      <c r="D1730">
        <v>0</v>
      </c>
      <c r="E1730">
        <v>0</v>
      </c>
    </row>
    <row r="1731" spans="1:5" x14ac:dyDescent="0.25">
      <c r="A1731" t="str">
        <f t="shared" si="25"/>
        <v>Thursday</v>
      </c>
      <c r="B1731" s="1">
        <f>DATE(2020,3,5)</f>
        <v>43895</v>
      </c>
      <c r="C1731">
        <v>7</v>
      </c>
      <c r="D1731">
        <v>0</v>
      </c>
      <c r="E1731">
        <v>0</v>
      </c>
    </row>
    <row r="1732" spans="1:5" x14ac:dyDescent="0.25">
      <c r="A1732" t="str">
        <f t="shared" si="25"/>
        <v>Friday</v>
      </c>
      <c r="B1732" s="1">
        <f>DATE(2020,3,6)</f>
        <v>43896</v>
      </c>
      <c r="C1732">
        <v>12</v>
      </c>
      <c r="D1732">
        <v>2</v>
      </c>
      <c r="E1732">
        <v>0</v>
      </c>
    </row>
    <row r="1733" spans="1:5" x14ac:dyDescent="0.25">
      <c r="A1733" t="str">
        <f t="shared" si="25"/>
        <v>Saturday</v>
      </c>
      <c r="B1733" s="1">
        <f>DATE(2020,3,7)</f>
        <v>43897</v>
      </c>
      <c r="C1733">
        <v>11</v>
      </c>
      <c r="D1733">
        <v>0</v>
      </c>
      <c r="E1733">
        <v>0</v>
      </c>
    </row>
    <row r="1734" spans="1:5" x14ac:dyDescent="0.25">
      <c r="A1734" t="str">
        <f t="shared" si="25"/>
        <v>Sunday</v>
      </c>
      <c r="B1734" s="1">
        <f>DATE(2020,3,8)</f>
        <v>43898</v>
      </c>
      <c r="C1734">
        <v>3</v>
      </c>
      <c r="D1734">
        <v>0</v>
      </c>
      <c r="E1734">
        <v>0</v>
      </c>
    </row>
    <row r="1735" spans="1:5" x14ac:dyDescent="0.25">
      <c r="A1735" t="str">
        <f t="shared" si="25"/>
        <v>Monday</v>
      </c>
      <c r="B1735" s="1">
        <f>DATE(2020,3,9)</f>
        <v>43899</v>
      </c>
      <c r="C1735">
        <v>4</v>
      </c>
      <c r="D1735">
        <v>0</v>
      </c>
      <c r="E1735">
        <v>0</v>
      </c>
    </row>
    <row r="1736" spans="1:5" x14ac:dyDescent="0.25">
      <c r="A1736" t="str">
        <f t="shared" si="25"/>
        <v>Tuesday</v>
      </c>
      <c r="B1736" s="1">
        <f>DATE(2020,3,10)</f>
        <v>43900</v>
      </c>
      <c r="C1736">
        <v>3</v>
      </c>
      <c r="D1736">
        <v>0</v>
      </c>
      <c r="E1736">
        <v>0</v>
      </c>
    </row>
    <row r="1737" spans="1:5" x14ac:dyDescent="0.25">
      <c r="A1737" t="str">
        <f t="shared" si="25"/>
        <v>Wednesday</v>
      </c>
      <c r="B1737" s="1">
        <f>DATE(2020,3,11)</f>
        <v>43901</v>
      </c>
      <c r="C1737">
        <v>2</v>
      </c>
      <c r="D1737">
        <v>0</v>
      </c>
      <c r="E1737">
        <v>0</v>
      </c>
    </row>
    <row r="1738" spans="1:5" x14ac:dyDescent="0.25">
      <c r="A1738" t="str">
        <f t="shared" si="25"/>
        <v>Thursday</v>
      </c>
      <c r="B1738" s="1">
        <f>DATE(2020,3,12)</f>
        <v>43902</v>
      </c>
      <c r="C1738">
        <v>7</v>
      </c>
      <c r="D1738">
        <v>0</v>
      </c>
      <c r="E1738">
        <v>7</v>
      </c>
    </row>
    <row r="1739" spans="1:5" x14ac:dyDescent="0.25">
      <c r="A1739" t="str">
        <f t="shared" si="25"/>
        <v>Friday</v>
      </c>
      <c r="B1739" s="1">
        <f>DATE(2020,3,13)</f>
        <v>43903</v>
      </c>
      <c r="C1739">
        <v>1</v>
      </c>
      <c r="D1739">
        <v>0</v>
      </c>
      <c r="E1739">
        <v>0</v>
      </c>
    </row>
    <row r="1740" spans="1:5" x14ac:dyDescent="0.25">
      <c r="A1740" t="str">
        <f t="shared" si="25"/>
        <v>Saturday</v>
      </c>
      <c r="B1740" s="1">
        <f>DATE(2020,3,14)</f>
        <v>43904</v>
      </c>
      <c r="C1740">
        <v>2</v>
      </c>
      <c r="D1740">
        <v>0</v>
      </c>
      <c r="E1740">
        <v>0</v>
      </c>
    </row>
    <row r="1741" spans="1:5" x14ac:dyDescent="0.25">
      <c r="A1741" t="str">
        <f t="shared" si="25"/>
        <v>Sunday</v>
      </c>
      <c r="B1741" s="1">
        <f>DATE(2020,3,15)</f>
        <v>43905</v>
      </c>
      <c r="C1741">
        <v>1</v>
      </c>
      <c r="D1741">
        <v>0</v>
      </c>
      <c r="E1741">
        <v>0</v>
      </c>
    </row>
    <row r="1742" spans="1:5" x14ac:dyDescent="0.25">
      <c r="A1742" t="str">
        <f t="shared" si="25"/>
        <v>Monday</v>
      </c>
      <c r="B1742" s="1">
        <f>DATE(2020,3,16)</f>
        <v>43906</v>
      </c>
      <c r="C1742">
        <v>12</v>
      </c>
      <c r="D1742">
        <v>0</v>
      </c>
      <c r="E1742">
        <v>1</v>
      </c>
    </row>
    <row r="1743" spans="1:5" x14ac:dyDescent="0.25">
      <c r="A1743" t="str">
        <f t="shared" si="25"/>
        <v>Tuesday</v>
      </c>
      <c r="B1743" s="1">
        <f>DATE(2020,3,17)</f>
        <v>43907</v>
      </c>
      <c r="C1743">
        <v>6</v>
      </c>
      <c r="D1743">
        <v>0</v>
      </c>
      <c r="E1743">
        <v>1</v>
      </c>
    </row>
    <row r="1744" spans="1:5" x14ac:dyDescent="0.25">
      <c r="A1744" t="str">
        <f t="shared" si="25"/>
        <v>Wednesday</v>
      </c>
      <c r="B1744" s="1">
        <v>43908</v>
      </c>
      <c r="C1744">
        <v>0</v>
      </c>
      <c r="D1744">
        <v>0</v>
      </c>
      <c r="E1744">
        <v>0</v>
      </c>
    </row>
    <row r="1745" spans="1:5" x14ac:dyDescent="0.25">
      <c r="A1745" t="str">
        <f t="shared" si="25"/>
        <v>Thursday</v>
      </c>
      <c r="B1745" s="1">
        <f>DATE(2020,3,19)</f>
        <v>43909</v>
      </c>
      <c r="C1745">
        <v>7</v>
      </c>
      <c r="D1745">
        <v>0</v>
      </c>
      <c r="E1745">
        <v>0</v>
      </c>
    </row>
    <row r="1746" spans="1:5" x14ac:dyDescent="0.25">
      <c r="A1746" t="str">
        <f t="shared" si="25"/>
        <v>Friday</v>
      </c>
      <c r="B1746" s="1">
        <f>DATE(2020,3,20)</f>
        <v>43910</v>
      </c>
      <c r="C1746">
        <v>4</v>
      </c>
      <c r="D1746">
        <v>0</v>
      </c>
      <c r="E1746">
        <v>0</v>
      </c>
    </row>
    <row r="1747" spans="1:5" x14ac:dyDescent="0.25">
      <c r="A1747" t="str">
        <f t="shared" si="25"/>
        <v>Saturday</v>
      </c>
      <c r="B1747" s="1">
        <v>43911</v>
      </c>
      <c r="C1747">
        <v>0</v>
      </c>
      <c r="D1747">
        <v>0</v>
      </c>
      <c r="E1747">
        <v>0</v>
      </c>
    </row>
    <row r="1748" spans="1:5" x14ac:dyDescent="0.25">
      <c r="A1748" t="str">
        <f t="shared" si="25"/>
        <v>Sunday</v>
      </c>
      <c r="B1748" s="1">
        <v>43912</v>
      </c>
      <c r="C1748">
        <v>0</v>
      </c>
      <c r="D1748">
        <v>0</v>
      </c>
      <c r="E1748">
        <v>0</v>
      </c>
    </row>
    <row r="1749" spans="1:5" x14ac:dyDescent="0.25">
      <c r="A1749" t="str">
        <f t="shared" si="25"/>
        <v>Monday</v>
      </c>
      <c r="B1749" s="1">
        <f>DATE(2020,3,23)</f>
        <v>43913</v>
      </c>
      <c r="C1749">
        <v>3</v>
      </c>
      <c r="D1749">
        <v>0</v>
      </c>
      <c r="E1749">
        <v>0</v>
      </c>
    </row>
    <row r="1750" spans="1:5" x14ac:dyDescent="0.25">
      <c r="A1750" t="str">
        <f t="shared" si="25"/>
        <v>Tuesday</v>
      </c>
      <c r="B1750" s="1">
        <v>43914</v>
      </c>
      <c r="C1750">
        <v>0</v>
      </c>
      <c r="D1750">
        <v>0</v>
      </c>
      <c r="E1750">
        <v>0</v>
      </c>
    </row>
    <row r="1751" spans="1:5" x14ac:dyDescent="0.25">
      <c r="A1751" t="str">
        <f t="shared" si="25"/>
        <v>Wednesday</v>
      </c>
      <c r="B1751" s="1">
        <f>DATE(2020,3,25)</f>
        <v>43915</v>
      </c>
      <c r="C1751">
        <v>2</v>
      </c>
      <c r="D1751">
        <v>0</v>
      </c>
      <c r="E1751">
        <v>1</v>
      </c>
    </row>
    <row r="1752" spans="1:5" x14ac:dyDescent="0.25">
      <c r="A1752" t="str">
        <f t="shared" si="25"/>
        <v>Thursday</v>
      </c>
      <c r="B1752" s="1">
        <v>43916</v>
      </c>
      <c r="C1752">
        <v>0</v>
      </c>
      <c r="D1752">
        <v>0</v>
      </c>
      <c r="E1752">
        <v>0</v>
      </c>
    </row>
    <row r="1753" spans="1:5" x14ac:dyDescent="0.25">
      <c r="A1753" t="str">
        <f t="shared" si="25"/>
        <v>Friday</v>
      </c>
      <c r="B1753" s="1">
        <f>DATE(2020,3,27)</f>
        <v>43917</v>
      </c>
      <c r="C1753">
        <v>5</v>
      </c>
      <c r="D1753">
        <v>0</v>
      </c>
      <c r="E1753">
        <v>1</v>
      </c>
    </row>
    <row r="1754" spans="1:5" x14ac:dyDescent="0.25">
      <c r="A1754" t="str">
        <f t="shared" si="25"/>
        <v>Saturday</v>
      </c>
      <c r="B1754" s="1">
        <v>43918</v>
      </c>
      <c r="C1754">
        <v>0</v>
      </c>
      <c r="D1754">
        <v>0</v>
      </c>
      <c r="E1754">
        <v>0</v>
      </c>
    </row>
    <row r="1755" spans="1:5" x14ac:dyDescent="0.25">
      <c r="A1755" t="str">
        <f t="shared" si="25"/>
        <v>Sunday</v>
      </c>
      <c r="B1755" s="1">
        <v>43919</v>
      </c>
      <c r="C1755">
        <v>0</v>
      </c>
      <c r="D1755">
        <v>0</v>
      </c>
      <c r="E1755">
        <v>0</v>
      </c>
    </row>
    <row r="1756" spans="1:5" x14ac:dyDescent="0.25">
      <c r="A1756" t="str">
        <f t="shared" si="25"/>
        <v>Monday</v>
      </c>
      <c r="B1756" s="1">
        <v>43920</v>
      </c>
      <c r="C1756">
        <v>0</v>
      </c>
      <c r="D1756">
        <v>0</v>
      </c>
      <c r="E1756">
        <v>0</v>
      </c>
    </row>
    <row r="1757" spans="1:5" x14ac:dyDescent="0.25">
      <c r="A1757" t="str">
        <f t="shared" si="25"/>
        <v>Tuesday</v>
      </c>
      <c r="B1757" s="1">
        <f>DATE(2020,3,31)</f>
        <v>43921</v>
      </c>
      <c r="C1757">
        <v>2</v>
      </c>
      <c r="D1757">
        <v>0</v>
      </c>
      <c r="E1757">
        <v>0</v>
      </c>
    </row>
    <row r="1758" spans="1:5" x14ac:dyDescent="0.25">
      <c r="A1758" t="str">
        <f t="shared" si="25"/>
        <v>Wednesday</v>
      </c>
      <c r="B1758" s="1">
        <f>DATE(2020,4,1)</f>
        <v>43922</v>
      </c>
      <c r="C1758">
        <v>5</v>
      </c>
      <c r="D1758">
        <v>0</v>
      </c>
      <c r="E1758">
        <v>0</v>
      </c>
    </row>
    <row r="1759" spans="1:5" x14ac:dyDescent="0.25">
      <c r="A1759" t="str">
        <f t="shared" si="25"/>
        <v>Thursday</v>
      </c>
      <c r="B1759" s="1">
        <v>43923</v>
      </c>
      <c r="C1759">
        <v>0</v>
      </c>
      <c r="D1759">
        <v>0</v>
      </c>
      <c r="E1759">
        <v>0</v>
      </c>
    </row>
    <row r="1760" spans="1:5" x14ac:dyDescent="0.25">
      <c r="A1760" t="str">
        <f t="shared" si="25"/>
        <v>Friday</v>
      </c>
      <c r="B1760" s="1">
        <f>DATE(2020,4,3)</f>
        <v>43924</v>
      </c>
      <c r="C1760">
        <v>24</v>
      </c>
      <c r="D1760">
        <v>0</v>
      </c>
      <c r="E1760">
        <v>0</v>
      </c>
    </row>
    <row r="1761" spans="1:5" x14ac:dyDescent="0.25">
      <c r="A1761" t="str">
        <f t="shared" si="25"/>
        <v>Saturday</v>
      </c>
      <c r="B1761" s="1">
        <f>DATE(2020,4,4)</f>
        <v>43925</v>
      </c>
      <c r="C1761">
        <v>1</v>
      </c>
      <c r="D1761">
        <v>0</v>
      </c>
      <c r="E1761">
        <v>0</v>
      </c>
    </row>
    <row r="1762" spans="1:5" x14ac:dyDescent="0.25">
      <c r="A1762" t="str">
        <f t="shared" si="25"/>
        <v>Sunday</v>
      </c>
      <c r="B1762" s="1">
        <f>DATE(2020,4,5)</f>
        <v>43926</v>
      </c>
      <c r="C1762">
        <v>8</v>
      </c>
      <c r="D1762">
        <v>0</v>
      </c>
      <c r="E1762">
        <v>3</v>
      </c>
    </row>
    <row r="1763" spans="1:5" x14ac:dyDescent="0.25">
      <c r="A1763" t="str">
        <f t="shared" si="25"/>
        <v>Monday</v>
      </c>
      <c r="B1763" s="1">
        <v>43927</v>
      </c>
      <c r="C1763">
        <v>0</v>
      </c>
      <c r="D1763">
        <v>0</v>
      </c>
      <c r="E1763">
        <v>0</v>
      </c>
    </row>
    <row r="1764" spans="1:5" x14ac:dyDescent="0.25">
      <c r="A1764" t="str">
        <f t="shared" si="25"/>
        <v>Tuesday</v>
      </c>
      <c r="B1764" s="1">
        <f>DATE(2020,4,7)</f>
        <v>43928</v>
      </c>
      <c r="C1764">
        <v>3</v>
      </c>
      <c r="D1764">
        <v>0</v>
      </c>
      <c r="E1764">
        <v>0</v>
      </c>
    </row>
    <row r="1765" spans="1:5" x14ac:dyDescent="0.25">
      <c r="A1765" t="str">
        <f t="shared" si="25"/>
        <v>Wednesday</v>
      </c>
      <c r="B1765" s="1">
        <v>43929</v>
      </c>
      <c r="C1765">
        <v>0</v>
      </c>
      <c r="D1765">
        <v>0</v>
      </c>
      <c r="E1765">
        <v>0</v>
      </c>
    </row>
    <row r="1766" spans="1:5" x14ac:dyDescent="0.25">
      <c r="A1766" t="str">
        <f t="shared" si="25"/>
        <v>Thursday</v>
      </c>
      <c r="B1766" s="1">
        <v>43930</v>
      </c>
      <c r="C1766">
        <v>0</v>
      </c>
      <c r="D1766">
        <v>0</v>
      </c>
      <c r="E1766">
        <v>0</v>
      </c>
    </row>
    <row r="1767" spans="1:5" x14ac:dyDescent="0.25">
      <c r="A1767" t="str">
        <f t="shared" si="25"/>
        <v>Friday</v>
      </c>
      <c r="B1767" s="1">
        <f>DATE(2020,4,10)</f>
        <v>43931</v>
      </c>
      <c r="C1767">
        <v>3</v>
      </c>
      <c r="D1767">
        <v>0</v>
      </c>
      <c r="E1767">
        <v>0</v>
      </c>
    </row>
    <row r="1768" spans="1:5" x14ac:dyDescent="0.25">
      <c r="A1768" t="str">
        <f t="shared" si="25"/>
        <v>Saturday</v>
      </c>
      <c r="B1768" s="1">
        <v>43932</v>
      </c>
      <c r="C1768">
        <v>0</v>
      </c>
      <c r="D1768">
        <v>0</v>
      </c>
      <c r="E1768">
        <v>0</v>
      </c>
    </row>
    <row r="1769" spans="1:5" x14ac:dyDescent="0.25">
      <c r="A1769" t="str">
        <f t="shared" si="25"/>
        <v>Sunday</v>
      </c>
      <c r="B1769" s="1">
        <f>DATE(2020,4,12)</f>
        <v>43933</v>
      </c>
      <c r="C1769">
        <v>1</v>
      </c>
      <c r="D1769">
        <v>0</v>
      </c>
      <c r="E1769">
        <v>0</v>
      </c>
    </row>
    <row r="1770" spans="1:5" x14ac:dyDescent="0.25">
      <c r="A1770" t="str">
        <f t="shared" si="25"/>
        <v>Monday</v>
      </c>
      <c r="B1770" s="1">
        <f>DATE(2020,4,13)</f>
        <v>43934</v>
      </c>
      <c r="C1770">
        <v>4</v>
      </c>
      <c r="D1770">
        <v>0</v>
      </c>
      <c r="E1770">
        <v>0</v>
      </c>
    </row>
    <row r="1771" spans="1:5" x14ac:dyDescent="0.25">
      <c r="A1771" t="str">
        <f t="shared" si="25"/>
        <v>Tuesday</v>
      </c>
      <c r="B1771" s="1">
        <v>43935</v>
      </c>
      <c r="C1771">
        <v>0</v>
      </c>
      <c r="D1771">
        <v>0</v>
      </c>
      <c r="E1771">
        <v>0</v>
      </c>
    </row>
    <row r="1772" spans="1:5" x14ac:dyDescent="0.25">
      <c r="A1772" t="str">
        <f t="shared" si="25"/>
        <v>Wednesday</v>
      </c>
      <c r="B1772" s="1">
        <v>43936</v>
      </c>
      <c r="C1772">
        <v>0</v>
      </c>
      <c r="D1772">
        <v>0</v>
      </c>
      <c r="E1772">
        <v>0</v>
      </c>
    </row>
    <row r="1773" spans="1:5" x14ac:dyDescent="0.25">
      <c r="A1773" t="str">
        <f t="shared" si="25"/>
        <v>Thursday</v>
      </c>
      <c r="B1773" s="1">
        <v>43937</v>
      </c>
      <c r="C1773">
        <v>0</v>
      </c>
      <c r="D1773">
        <v>0</v>
      </c>
      <c r="E1773">
        <v>0</v>
      </c>
    </row>
    <row r="1774" spans="1:5" x14ac:dyDescent="0.25">
      <c r="A1774" t="str">
        <f t="shared" si="25"/>
        <v>Friday</v>
      </c>
      <c r="B1774" s="1">
        <v>43938</v>
      </c>
      <c r="C1774">
        <v>0</v>
      </c>
      <c r="D1774">
        <v>0</v>
      </c>
      <c r="E1774">
        <v>0</v>
      </c>
    </row>
    <row r="1775" spans="1:5" x14ac:dyDescent="0.25">
      <c r="A1775" t="str">
        <f t="shared" si="25"/>
        <v>Saturday</v>
      </c>
      <c r="B1775" s="1">
        <f>DATE(2020,4,18)</f>
        <v>43939</v>
      </c>
      <c r="C1775">
        <v>2</v>
      </c>
      <c r="D1775">
        <v>0</v>
      </c>
      <c r="E1775">
        <v>0</v>
      </c>
    </row>
    <row r="1776" spans="1:5" x14ac:dyDescent="0.25">
      <c r="A1776" t="str">
        <f t="shared" si="25"/>
        <v>Sunday</v>
      </c>
      <c r="B1776" s="1">
        <f>DATE(2020,4,19)</f>
        <v>43940</v>
      </c>
      <c r="C1776">
        <v>14</v>
      </c>
      <c r="D1776">
        <v>1</v>
      </c>
      <c r="E1776">
        <v>0</v>
      </c>
    </row>
    <row r="1777" spans="1:5" x14ac:dyDescent="0.25">
      <c r="A1777" t="str">
        <f t="shared" si="25"/>
        <v>Monday</v>
      </c>
      <c r="B1777" s="1">
        <v>43941</v>
      </c>
      <c r="C1777">
        <v>0</v>
      </c>
      <c r="D1777">
        <v>0</v>
      </c>
      <c r="E1777">
        <v>0</v>
      </c>
    </row>
    <row r="1778" spans="1:5" x14ac:dyDescent="0.25">
      <c r="A1778" t="str">
        <f t="shared" si="25"/>
        <v>Tuesday</v>
      </c>
      <c r="B1778" s="1">
        <f>DATE(2020,4,21)</f>
        <v>43942</v>
      </c>
      <c r="C1778">
        <v>1</v>
      </c>
      <c r="D1778">
        <v>0</v>
      </c>
      <c r="E1778">
        <v>0</v>
      </c>
    </row>
    <row r="1779" spans="1:5" x14ac:dyDescent="0.25">
      <c r="A1779" t="str">
        <f t="shared" si="25"/>
        <v>Wednesday</v>
      </c>
      <c r="B1779" s="1">
        <f>DATE(2020,4,22)</f>
        <v>43943</v>
      </c>
      <c r="C1779">
        <v>1</v>
      </c>
      <c r="D1779">
        <v>0</v>
      </c>
      <c r="E1779">
        <v>0</v>
      </c>
    </row>
    <row r="1780" spans="1:5" x14ac:dyDescent="0.25">
      <c r="A1780" t="str">
        <f t="shared" si="25"/>
        <v>Thursday</v>
      </c>
      <c r="B1780" s="1">
        <v>43944</v>
      </c>
      <c r="C1780">
        <v>0</v>
      </c>
      <c r="D1780">
        <v>0</v>
      </c>
      <c r="E1780">
        <v>0</v>
      </c>
    </row>
    <row r="1781" spans="1:5" x14ac:dyDescent="0.25">
      <c r="A1781" t="str">
        <f t="shared" si="25"/>
        <v>Friday</v>
      </c>
      <c r="B1781" s="1">
        <v>43945</v>
      </c>
      <c r="C1781">
        <v>0</v>
      </c>
      <c r="D1781">
        <v>0</v>
      </c>
      <c r="E1781">
        <v>0</v>
      </c>
    </row>
    <row r="1782" spans="1:5" x14ac:dyDescent="0.25">
      <c r="A1782" t="str">
        <f t="shared" si="25"/>
        <v>Saturday</v>
      </c>
      <c r="B1782" s="1">
        <v>43946</v>
      </c>
      <c r="C1782">
        <v>0</v>
      </c>
      <c r="D1782">
        <v>0</v>
      </c>
      <c r="E1782">
        <v>0</v>
      </c>
    </row>
    <row r="1783" spans="1:5" x14ac:dyDescent="0.25">
      <c r="A1783" t="str">
        <f t="shared" si="25"/>
        <v>Sunday</v>
      </c>
      <c r="B1783" s="1">
        <f>DATE(2020,4,26)</f>
        <v>43947</v>
      </c>
      <c r="C1783">
        <v>1</v>
      </c>
      <c r="D1783">
        <v>0</v>
      </c>
      <c r="E1783">
        <v>0</v>
      </c>
    </row>
    <row r="1784" spans="1:5" x14ac:dyDescent="0.25">
      <c r="A1784" t="str">
        <f t="shared" si="25"/>
        <v>Monday</v>
      </c>
      <c r="B1784" s="1">
        <v>43948</v>
      </c>
      <c r="C1784">
        <v>0</v>
      </c>
      <c r="D1784">
        <v>0</v>
      </c>
      <c r="E1784">
        <v>0</v>
      </c>
    </row>
    <row r="1785" spans="1:5" x14ac:dyDescent="0.25">
      <c r="A1785" t="str">
        <f t="shared" si="25"/>
        <v>Tuesday</v>
      </c>
      <c r="B1785" s="1">
        <v>43949</v>
      </c>
      <c r="C1785">
        <v>0</v>
      </c>
      <c r="D1785">
        <v>0</v>
      </c>
      <c r="E1785">
        <v>0</v>
      </c>
    </row>
    <row r="1786" spans="1:5" x14ac:dyDescent="0.25">
      <c r="A1786" t="str">
        <f t="shared" si="25"/>
        <v>Wednesday</v>
      </c>
      <c r="B1786" s="1">
        <f>DATE(2020,4,29)</f>
        <v>43950</v>
      </c>
      <c r="C1786">
        <v>7</v>
      </c>
      <c r="D1786">
        <v>0</v>
      </c>
      <c r="E1786">
        <v>0</v>
      </c>
    </row>
    <row r="1787" spans="1:5" x14ac:dyDescent="0.25">
      <c r="A1787" t="str">
        <f t="shared" si="25"/>
        <v>Thursday</v>
      </c>
      <c r="B1787" s="1">
        <v>43951</v>
      </c>
      <c r="C1787">
        <v>0</v>
      </c>
      <c r="D1787">
        <v>0</v>
      </c>
      <c r="E1787">
        <v>0</v>
      </c>
    </row>
    <row r="1788" spans="1:5" x14ac:dyDescent="0.25">
      <c r="A1788" t="str">
        <f t="shared" si="25"/>
        <v>Friday</v>
      </c>
      <c r="B1788" s="1">
        <f>DATE(2020,5,1)</f>
        <v>43952</v>
      </c>
      <c r="C1788">
        <v>16</v>
      </c>
      <c r="D1788">
        <v>1</v>
      </c>
      <c r="E1788">
        <v>5</v>
      </c>
    </row>
    <row r="1789" spans="1:5" x14ac:dyDescent="0.25">
      <c r="A1789" t="str">
        <f t="shared" si="25"/>
        <v>Saturday</v>
      </c>
      <c r="B1789" s="1">
        <f>DATE(2020,5,2)</f>
        <v>43953</v>
      </c>
      <c r="C1789">
        <v>1</v>
      </c>
      <c r="D1789">
        <v>0</v>
      </c>
      <c r="E1789">
        <v>0</v>
      </c>
    </row>
    <row r="1790" spans="1:5" x14ac:dyDescent="0.25">
      <c r="A1790" t="str">
        <f t="shared" si="25"/>
        <v>Sunday</v>
      </c>
      <c r="B1790" s="1">
        <f>DATE(2020,5,3)</f>
        <v>43954</v>
      </c>
      <c r="C1790">
        <v>1</v>
      </c>
      <c r="D1790">
        <v>0</v>
      </c>
      <c r="E1790">
        <v>0</v>
      </c>
    </row>
    <row r="1791" spans="1:5" x14ac:dyDescent="0.25">
      <c r="A1791" t="str">
        <f t="shared" si="25"/>
        <v>Monday</v>
      </c>
      <c r="B1791" s="1">
        <f>DATE(2020,5,4)</f>
        <v>43955</v>
      </c>
      <c r="C1791">
        <v>9</v>
      </c>
      <c r="D1791">
        <v>0</v>
      </c>
      <c r="E1791">
        <v>0</v>
      </c>
    </row>
    <row r="1792" spans="1:5" x14ac:dyDescent="0.25">
      <c r="A1792" t="str">
        <f t="shared" si="25"/>
        <v>Tuesday</v>
      </c>
      <c r="B1792" s="1">
        <v>43956</v>
      </c>
      <c r="C1792">
        <v>0</v>
      </c>
      <c r="D1792">
        <v>0</v>
      </c>
      <c r="E1792">
        <v>0</v>
      </c>
    </row>
    <row r="1793" spans="1:5" x14ac:dyDescent="0.25">
      <c r="A1793" t="str">
        <f t="shared" si="25"/>
        <v>Wednesday</v>
      </c>
      <c r="B1793" s="1">
        <v>43957</v>
      </c>
      <c r="C1793">
        <v>0</v>
      </c>
      <c r="D1793">
        <v>0</v>
      </c>
      <c r="E1793">
        <v>0</v>
      </c>
    </row>
    <row r="1794" spans="1:5" x14ac:dyDescent="0.25">
      <c r="A1794" t="str">
        <f t="shared" ref="A1794:A1857" si="26">TEXT(B1794,"dddd")</f>
        <v>Thursday</v>
      </c>
      <c r="B1794" s="1">
        <v>43958</v>
      </c>
      <c r="C1794">
        <v>0</v>
      </c>
      <c r="D1794">
        <v>0</v>
      </c>
      <c r="E1794">
        <v>0</v>
      </c>
    </row>
    <row r="1795" spans="1:5" x14ac:dyDescent="0.25">
      <c r="A1795" t="str">
        <f t="shared" si="26"/>
        <v>Friday</v>
      </c>
      <c r="B1795" s="1">
        <f>DATE(2020,5,8)</f>
        <v>43959</v>
      </c>
      <c r="C1795">
        <v>5</v>
      </c>
      <c r="D1795">
        <v>0</v>
      </c>
      <c r="E1795">
        <v>0</v>
      </c>
    </row>
    <row r="1796" spans="1:5" x14ac:dyDescent="0.25">
      <c r="A1796" t="str">
        <f t="shared" si="26"/>
        <v>Saturday</v>
      </c>
      <c r="B1796" s="1">
        <f>DATE(2020,5,9)</f>
        <v>43960</v>
      </c>
      <c r="C1796">
        <v>1</v>
      </c>
      <c r="D1796">
        <v>0</v>
      </c>
      <c r="E1796">
        <v>0</v>
      </c>
    </row>
    <row r="1797" spans="1:5" x14ac:dyDescent="0.25">
      <c r="A1797" t="str">
        <f t="shared" si="26"/>
        <v>Sunday</v>
      </c>
      <c r="B1797" s="1">
        <f>DATE(2020,5,10)</f>
        <v>43961</v>
      </c>
      <c r="C1797">
        <v>9</v>
      </c>
      <c r="D1797">
        <v>0</v>
      </c>
      <c r="E1797">
        <v>4</v>
      </c>
    </row>
    <row r="1798" spans="1:5" x14ac:dyDescent="0.25">
      <c r="A1798" t="str">
        <f t="shared" si="26"/>
        <v>Monday</v>
      </c>
      <c r="B1798" s="1">
        <f>DATE(2020,5,11)</f>
        <v>43962</v>
      </c>
      <c r="C1798">
        <v>11</v>
      </c>
      <c r="D1798">
        <v>0</v>
      </c>
      <c r="E1798">
        <v>0</v>
      </c>
    </row>
    <row r="1799" spans="1:5" x14ac:dyDescent="0.25">
      <c r="A1799" t="str">
        <f t="shared" si="26"/>
        <v>Tuesday</v>
      </c>
      <c r="B1799" s="1">
        <v>43963</v>
      </c>
      <c r="C1799">
        <v>0</v>
      </c>
      <c r="D1799">
        <v>0</v>
      </c>
      <c r="E1799">
        <v>0</v>
      </c>
    </row>
    <row r="1800" spans="1:5" x14ac:dyDescent="0.25">
      <c r="A1800" t="str">
        <f t="shared" si="26"/>
        <v>Wednesday</v>
      </c>
      <c r="B1800" s="1">
        <f>DATE(2020,5,13)</f>
        <v>43964</v>
      </c>
      <c r="C1800">
        <v>10</v>
      </c>
      <c r="D1800">
        <v>0</v>
      </c>
      <c r="E1800">
        <v>0</v>
      </c>
    </row>
    <row r="1801" spans="1:5" x14ac:dyDescent="0.25">
      <c r="A1801" t="str">
        <f t="shared" si="26"/>
        <v>Thursday</v>
      </c>
      <c r="B1801" s="1">
        <f>DATE(2020,5,14)</f>
        <v>43965</v>
      </c>
      <c r="C1801">
        <v>2</v>
      </c>
      <c r="D1801">
        <v>0</v>
      </c>
      <c r="E1801">
        <v>0</v>
      </c>
    </row>
    <row r="1802" spans="1:5" x14ac:dyDescent="0.25">
      <c r="A1802" t="str">
        <f t="shared" si="26"/>
        <v>Friday</v>
      </c>
      <c r="B1802" s="1">
        <v>43966</v>
      </c>
      <c r="C1802">
        <v>0</v>
      </c>
      <c r="D1802">
        <v>0</v>
      </c>
      <c r="E1802">
        <v>0</v>
      </c>
    </row>
    <row r="1803" spans="1:5" x14ac:dyDescent="0.25">
      <c r="A1803" t="str">
        <f t="shared" si="26"/>
        <v>Saturday</v>
      </c>
      <c r="B1803" s="1">
        <f>DATE(2020,5,16)</f>
        <v>43967</v>
      </c>
      <c r="C1803">
        <v>8</v>
      </c>
      <c r="D1803">
        <v>0</v>
      </c>
      <c r="E1803">
        <v>2</v>
      </c>
    </row>
    <row r="1804" spans="1:5" x14ac:dyDescent="0.25">
      <c r="A1804" t="str">
        <f t="shared" si="26"/>
        <v>Sunday</v>
      </c>
      <c r="B1804" s="1">
        <f>DATE(2020,5,17)</f>
        <v>43968</v>
      </c>
      <c r="C1804">
        <v>2</v>
      </c>
      <c r="D1804">
        <v>0</v>
      </c>
      <c r="E1804">
        <v>0</v>
      </c>
    </row>
    <row r="1805" spans="1:5" x14ac:dyDescent="0.25">
      <c r="A1805" t="str">
        <f t="shared" si="26"/>
        <v>Monday</v>
      </c>
      <c r="B1805" s="1">
        <v>43969</v>
      </c>
      <c r="C1805">
        <v>0</v>
      </c>
      <c r="D1805">
        <v>0</v>
      </c>
      <c r="E1805">
        <v>0</v>
      </c>
    </row>
    <row r="1806" spans="1:5" x14ac:dyDescent="0.25">
      <c r="A1806" t="str">
        <f t="shared" si="26"/>
        <v>Tuesday</v>
      </c>
      <c r="B1806" s="1">
        <f>DATE(2020,5,19)</f>
        <v>43970</v>
      </c>
      <c r="C1806">
        <v>5</v>
      </c>
      <c r="D1806">
        <v>0</v>
      </c>
      <c r="E1806">
        <v>2</v>
      </c>
    </row>
    <row r="1807" spans="1:5" x14ac:dyDescent="0.25">
      <c r="A1807" t="str">
        <f t="shared" si="26"/>
        <v>Wednesday</v>
      </c>
      <c r="B1807" s="1">
        <f>DATE(2020,5,20)</f>
        <v>43971</v>
      </c>
      <c r="C1807">
        <v>7</v>
      </c>
      <c r="D1807">
        <v>0</v>
      </c>
      <c r="E1807">
        <v>0</v>
      </c>
    </row>
    <row r="1808" spans="1:5" x14ac:dyDescent="0.25">
      <c r="A1808" t="str">
        <f t="shared" si="26"/>
        <v>Thursday</v>
      </c>
      <c r="B1808" s="1">
        <f>DATE(2020,5,21)</f>
        <v>43972</v>
      </c>
      <c r="C1808">
        <v>13</v>
      </c>
      <c r="D1808">
        <v>0</v>
      </c>
      <c r="E1808">
        <v>0</v>
      </c>
    </row>
    <row r="1809" spans="1:5" x14ac:dyDescent="0.25">
      <c r="A1809" t="str">
        <f t="shared" si="26"/>
        <v>Friday</v>
      </c>
      <c r="B1809" s="1">
        <f>DATE(2020,5,22)</f>
        <v>43973</v>
      </c>
      <c r="C1809">
        <v>7</v>
      </c>
      <c r="D1809">
        <v>0</v>
      </c>
      <c r="E1809">
        <v>0</v>
      </c>
    </row>
    <row r="1810" spans="1:5" x14ac:dyDescent="0.25">
      <c r="A1810" t="str">
        <f t="shared" si="26"/>
        <v>Saturday</v>
      </c>
      <c r="B1810" s="1">
        <f>DATE(2020,5,23)</f>
        <v>43974</v>
      </c>
      <c r="C1810">
        <v>30</v>
      </c>
      <c r="D1810">
        <v>3</v>
      </c>
      <c r="E1810">
        <v>2</v>
      </c>
    </row>
    <row r="1811" spans="1:5" x14ac:dyDescent="0.25">
      <c r="A1811" t="str">
        <f t="shared" si="26"/>
        <v>Sunday</v>
      </c>
      <c r="B1811" s="1">
        <f>DATE(2020,5,24)</f>
        <v>43975</v>
      </c>
      <c r="C1811">
        <v>21</v>
      </c>
      <c r="D1811">
        <v>1</v>
      </c>
      <c r="E1811">
        <v>3</v>
      </c>
    </row>
    <row r="1812" spans="1:5" x14ac:dyDescent="0.25">
      <c r="A1812" t="str">
        <f t="shared" si="26"/>
        <v>Monday</v>
      </c>
      <c r="B1812" s="1">
        <f>DATE(2020,5,25)</f>
        <v>43976</v>
      </c>
      <c r="C1812">
        <v>20</v>
      </c>
      <c r="D1812">
        <v>2</v>
      </c>
      <c r="E1812">
        <v>2</v>
      </c>
    </row>
    <row r="1813" spans="1:5" x14ac:dyDescent="0.25">
      <c r="A1813" t="str">
        <f t="shared" si="26"/>
        <v>Tuesday</v>
      </c>
      <c r="B1813" s="1">
        <f>DATE(2020,5,26)</f>
        <v>43977</v>
      </c>
      <c r="C1813">
        <v>19</v>
      </c>
      <c r="D1813">
        <v>0</v>
      </c>
      <c r="E1813">
        <v>2</v>
      </c>
    </row>
    <row r="1814" spans="1:5" x14ac:dyDescent="0.25">
      <c r="A1814" t="str">
        <f t="shared" si="26"/>
        <v>Wednesday</v>
      </c>
      <c r="B1814" s="1">
        <f>DATE(2020,5,27)</f>
        <v>43978</v>
      </c>
      <c r="C1814">
        <v>5</v>
      </c>
      <c r="D1814">
        <v>0</v>
      </c>
      <c r="E1814">
        <v>0</v>
      </c>
    </row>
    <row r="1815" spans="1:5" x14ac:dyDescent="0.25">
      <c r="A1815" t="str">
        <f t="shared" si="26"/>
        <v>Thursday</v>
      </c>
      <c r="B1815" s="1">
        <f>DATE(2020,5,28)</f>
        <v>43979</v>
      </c>
      <c r="C1815">
        <v>22</v>
      </c>
      <c r="D1815">
        <v>1</v>
      </c>
      <c r="E1815">
        <v>5</v>
      </c>
    </row>
    <row r="1816" spans="1:5" x14ac:dyDescent="0.25">
      <c r="A1816" t="str">
        <f t="shared" si="26"/>
        <v>Friday</v>
      </c>
      <c r="B1816" s="1">
        <f>DATE(2020,5,29)</f>
        <v>43980</v>
      </c>
      <c r="C1816">
        <v>10</v>
      </c>
      <c r="D1816">
        <v>0</v>
      </c>
      <c r="E1816">
        <v>0</v>
      </c>
    </row>
    <row r="1817" spans="1:5" x14ac:dyDescent="0.25">
      <c r="A1817" t="str">
        <f t="shared" si="26"/>
        <v>Saturday</v>
      </c>
      <c r="B1817" s="1">
        <f>DATE(2020,5,30)</f>
        <v>43981</v>
      </c>
      <c r="C1817">
        <v>12</v>
      </c>
      <c r="D1817">
        <v>1</v>
      </c>
      <c r="E1817">
        <v>1</v>
      </c>
    </row>
    <row r="1818" spans="1:5" x14ac:dyDescent="0.25">
      <c r="A1818" t="str">
        <f t="shared" si="26"/>
        <v>Sunday</v>
      </c>
      <c r="B1818" s="1">
        <f>DATE(2020,5,31)</f>
        <v>43982</v>
      </c>
      <c r="C1818">
        <v>33</v>
      </c>
      <c r="D1818">
        <v>1</v>
      </c>
      <c r="E1818">
        <v>1</v>
      </c>
    </row>
    <row r="1819" spans="1:5" x14ac:dyDescent="0.25">
      <c r="A1819" t="str">
        <f t="shared" si="26"/>
        <v>Monday</v>
      </c>
      <c r="B1819" s="1">
        <f>DATE(2020,6,1)</f>
        <v>43983</v>
      </c>
      <c r="C1819">
        <v>32</v>
      </c>
      <c r="D1819">
        <v>1</v>
      </c>
      <c r="E1819">
        <v>0</v>
      </c>
    </row>
    <row r="1820" spans="1:5" x14ac:dyDescent="0.25">
      <c r="A1820" t="str">
        <f t="shared" si="26"/>
        <v>Tuesday</v>
      </c>
      <c r="B1820" s="1">
        <f>DATE(2020,6,2)</f>
        <v>43984</v>
      </c>
      <c r="C1820">
        <v>42</v>
      </c>
      <c r="D1820">
        <v>1</v>
      </c>
      <c r="E1820">
        <v>0</v>
      </c>
    </row>
    <row r="1821" spans="1:5" x14ac:dyDescent="0.25">
      <c r="A1821" t="str">
        <f t="shared" si="26"/>
        <v>Wednesday</v>
      </c>
      <c r="B1821" s="1">
        <f>DATE(2020,6,3)</f>
        <v>43985</v>
      </c>
      <c r="C1821">
        <v>39</v>
      </c>
      <c r="D1821">
        <v>0</v>
      </c>
      <c r="E1821">
        <v>3</v>
      </c>
    </row>
    <row r="1822" spans="1:5" x14ac:dyDescent="0.25">
      <c r="A1822" t="str">
        <f t="shared" si="26"/>
        <v>Thursday</v>
      </c>
      <c r="B1822" s="1">
        <f>DATE(2020,6,4)</f>
        <v>43986</v>
      </c>
      <c r="C1822">
        <v>61</v>
      </c>
      <c r="D1822">
        <v>0</v>
      </c>
      <c r="E1822">
        <v>9</v>
      </c>
    </row>
    <row r="1823" spans="1:5" x14ac:dyDescent="0.25">
      <c r="A1823" t="str">
        <f t="shared" si="26"/>
        <v>Friday</v>
      </c>
      <c r="B1823" s="1">
        <f>DATE(2020,6,5)</f>
        <v>43987</v>
      </c>
      <c r="C1823">
        <v>16</v>
      </c>
      <c r="D1823">
        <v>0</v>
      </c>
      <c r="E1823">
        <v>4</v>
      </c>
    </row>
    <row r="1824" spans="1:5" x14ac:dyDescent="0.25">
      <c r="A1824" t="str">
        <f t="shared" si="26"/>
        <v>Saturday</v>
      </c>
      <c r="B1824" s="1">
        <f>DATE(2020,6,6)</f>
        <v>43988</v>
      </c>
      <c r="C1824">
        <v>14</v>
      </c>
      <c r="D1824">
        <v>0</v>
      </c>
      <c r="E1824">
        <v>0</v>
      </c>
    </row>
    <row r="1825" spans="1:5" x14ac:dyDescent="0.25">
      <c r="A1825" t="str">
        <f t="shared" si="26"/>
        <v>Sunday</v>
      </c>
      <c r="B1825" s="1">
        <v>43989</v>
      </c>
      <c r="C1825">
        <v>0</v>
      </c>
      <c r="D1825">
        <v>0</v>
      </c>
      <c r="E1825">
        <v>0</v>
      </c>
    </row>
    <row r="1826" spans="1:5" x14ac:dyDescent="0.25">
      <c r="A1826" t="str">
        <f t="shared" si="26"/>
        <v>Monday</v>
      </c>
      <c r="B1826" s="1">
        <f>DATE(2020,6,8)</f>
        <v>43990</v>
      </c>
      <c r="C1826">
        <v>15</v>
      </c>
      <c r="D1826">
        <v>2</v>
      </c>
      <c r="E1826">
        <v>2</v>
      </c>
    </row>
    <row r="1827" spans="1:5" x14ac:dyDescent="0.25">
      <c r="A1827" t="str">
        <f t="shared" si="26"/>
        <v>Tuesday</v>
      </c>
      <c r="B1827" s="1">
        <f>DATE(2020,6,9)</f>
        <v>43991</v>
      </c>
      <c r="C1827">
        <v>27</v>
      </c>
      <c r="D1827">
        <v>0</v>
      </c>
      <c r="E1827">
        <v>0</v>
      </c>
    </row>
    <row r="1828" spans="1:5" x14ac:dyDescent="0.25">
      <c r="A1828" t="str">
        <f t="shared" si="26"/>
        <v>Wednesday</v>
      </c>
      <c r="B1828" s="1">
        <f>DATE(2020,6,10)</f>
        <v>43992</v>
      </c>
      <c r="C1828">
        <v>21</v>
      </c>
      <c r="D1828">
        <v>0</v>
      </c>
      <c r="E1828">
        <v>4</v>
      </c>
    </row>
    <row r="1829" spans="1:5" x14ac:dyDescent="0.25">
      <c r="A1829" t="str">
        <f t="shared" si="26"/>
        <v>Thursday</v>
      </c>
      <c r="B1829" s="1">
        <f>DATE(2020,6,11)</f>
        <v>43993</v>
      </c>
      <c r="C1829">
        <v>12</v>
      </c>
      <c r="D1829">
        <v>1</v>
      </c>
      <c r="E1829">
        <v>0</v>
      </c>
    </row>
    <row r="1830" spans="1:5" x14ac:dyDescent="0.25">
      <c r="A1830" t="str">
        <f t="shared" si="26"/>
        <v>Friday</v>
      </c>
      <c r="B1830" s="1">
        <f>DATE(2020,6,12)</f>
        <v>43994</v>
      </c>
      <c r="C1830">
        <v>17</v>
      </c>
      <c r="D1830">
        <v>1</v>
      </c>
      <c r="E1830">
        <v>1</v>
      </c>
    </row>
    <row r="1831" spans="1:5" x14ac:dyDescent="0.25">
      <c r="A1831" t="str">
        <f t="shared" si="26"/>
        <v>Saturday</v>
      </c>
      <c r="B1831" s="1">
        <f>DATE(2020,6,13)</f>
        <v>43995</v>
      </c>
      <c r="C1831">
        <v>17</v>
      </c>
      <c r="D1831">
        <v>3</v>
      </c>
      <c r="E1831">
        <v>0</v>
      </c>
    </row>
    <row r="1832" spans="1:5" x14ac:dyDescent="0.25">
      <c r="A1832" t="str">
        <f t="shared" si="26"/>
        <v>Sunday</v>
      </c>
      <c r="B1832" s="1">
        <f>DATE(2020,6,14)</f>
        <v>43996</v>
      </c>
      <c r="C1832">
        <v>5</v>
      </c>
      <c r="D1832">
        <v>1</v>
      </c>
      <c r="E1832">
        <v>0</v>
      </c>
    </row>
    <row r="1833" spans="1:5" x14ac:dyDescent="0.25">
      <c r="A1833" t="str">
        <f t="shared" si="26"/>
        <v>Monday</v>
      </c>
      <c r="B1833" s="1">
        <f>DATE(2020,6,15)</f>
        <v>43997</v>
      </c>
      <c r="C1833">
        <v>16</v>
      </c>
      <c r="D1833">
        <v>1</v>
      </c>
      <c r="E1833">
        <v>2</v>
      </c>
    </row>
    <row r="1834" spans="1:5" x14ac:dyDescent="0.25">
      <c r="A1834" t="str">
        <f t="shared" si="26"/>
        <v>Tuesday</v>
      </c>
      <c r="B1834" s="1">
        <f>DATE(2020,6,16)</f>
        <v>43998</v>
      </c>
      <c r="C1834">
        <v>25</v>
      </c>
      <c r="D1834">
        <v>1</v>
      </c>
      <c r="E1834">
        <v>2</v>
      </c>
    </row>
    <row r="1835" spans="1:5" x14ac:dyDescent="0.25">
      <c r="A1835" t="str">
        <f t="shared" si="26"/>
        <v>Wednesday</v>
      </c>
      <c r="B1835" s="1">
        <f>DATE(2020,6,17)</f>
        <v>43999</v>
      </c>
      <c r="C1835">
        <v>33</v>
      </c>
      <c r="D1835">
        <v>1</v>
      </c>
      <c r="E1835">
        <v>2</v>
      </c>
    </row>
    <row r="1836" spans="1:5" x14ac:dyDescent="0.25">
      <c r="A1836" t="str">
        <f t="shared" si="26"/>
        <v>Thursday</v>
      </c>
      <c r="B1836" s="1">
        <f>DATE(2020,6,18)</f>
        <v>44000</v>
      </c>
      <c r="C1836">
        <v>13</v>
      </c>
      <c r="D1836">
        <v>0</v>
      </c>
      <c r="E1836">
        <v>1</v>
      </c>
    </row>
    <row r="1837" spans="1:5" x14ac:dyDescent="0.25">
      <c r="A1837" t="str">
        <f t="shared" si="26"/>
        <v>Friday</v>
      </c>
      <c r="B1837" s="1">
        <f>DATE(2020,6,19)</f>
        <v>44001</v>
      </c>
      <c r="C1837">
        <v>24</v>
      </c>
      <c r="D1837">
        <v>0</v>
      </c>
      <c r="E1837">
        <v>2</v>
      </c>
    </row>
    <row r="1838" spans="1:5" x14ac:dyDescent="0.25">
      <c r="A1838" t="str">
        <f t="shared" si="26"/>
        <v>Saturday</v>
      </c>
      <c r="B1838" s="1">
        <f>DATE(2020,6,20)</f>
        <v>44002</v>
      </c>
      <c r="C1838">
        <v>40</v>
      </c>
      <c r="D1838">
        <v>4</v>
      </c>
      <c r="E1838">
        <v>6</v>
      </c>
    </row>
    <row r="1839" spans="1:5" x14ac:dyDescent="0.25">
      <c r="A1839" t="str">
        <f t="shared" si="26"/>
        <v>Sunday</v>
      </c>
      <c r="B1839" s="1">
        <f>DATE(2020,6,21)</f>
        <v>44003</v>
      </c>
      <c r="C1839">
        <v>14</v>
      </c>
      <c r="D1839">
        <v>0</v>
      </c>
      <c r="E1839">
        <v>2</v>
      </c>
    </row>
    <row r="1840" spans="1:5" x14ac:dyDescent="0.25">
      <c r="A1840" t="str">
        <f t="shared" si="26"/>
        <v>Monday</v>
      </c>
      <c r="B1840" s="1">
        <f>DATE(2020,6,22)</f>
        <v>44004</v>
      </c>
      <c r="C1840">
        <v>35</v>
      </c>
      <c r="D1840">
        <v>1</v>
      </c>
      <c r="E1840">
        <v>4</v>
      </c>
    </row>
    <row r="1841" spans="1:5" x14ac:dyDescent="0.25">
      <c r="A1841" t="str">
        <f t="shared" si="26"/>
        <v>Tuesday</v>
      </c>
      <c r="B1841" s="1">
        <f>DATE(2020,6,23)</f>
        <v>44005</v>
      </c>
      <c r="C1841">
        <v>8</v>
      </c>
      <c r="D1841">
        <v>0</v>
      </c>
      <c r="E1841">
        <v>1</v>
      </c>
    </row>
    <row r="1842" spans="1:5" x14ac:dyDescent="0.25">
      <c r="A1842" t="str">
        <f t="shared" si="26"/>
        <v>Wednesday</v>
      </c>
      <c r="B1842" s="1">
        <f>DATE(2020,6,24)</f>
        <v>44006</v>
      </c>
      <c r="C1842">
        <v>23</v>
      </c>
      <c r="D1842">
        <v>2</v>
      </c>
      <c r="E1842">
        <v>2</v>
      </c>
    </row>
    <row r="1843" spans="1:5" x14ac:dyDescent="0.25">
      <c r="A1843" t="str">
        <f t="shared" si="26"/>
        <v>Thursday</v>
      </c>
      <c r="B1843" s="1">
        <f>DATE(2020,6,25)</f>
        <v>44007</v>
      </c>
      <c r="C1843">
        <v>34</v>
      </c>
      <c r="D1843">
        <v>0</v>
      </c>
      <c r="E1843">
        <v>8</v>
      </c>
    </row>
    <row r="1844" spans="1:5" x14ac:dyDescent="0.25">
      <c r="A1844" t="str">
        <f t="shared" si="26"/>
        <v>Friday</v>
      </c>
      <c r="B1844" s="1">
        <v>44008</v>
      </c>
      <c r="C1844">
        <v>0</v>
      </c>
      <c r="D1844">
        <v>0</v>
      </c>
      <c r="E1844">
        <v>0</v>
      </c>
    </row>
    <row r="1845" spans="1:5" x14ac:dyDescent="0.25">
      <c r="A1845" t="str">
        <f t="shared" si="26"/>
        <v>Saturday</v>
      </c>
      <c r="B1845" s="1">
        <f>DATE(2020,6,27)</f>
        <v>44009</v>
      </c>
      <c r="C1845">
        <v>4</v>
      </c>
      <c r="D1845">
        <v>0</v>
      </c>
      <c r="E1845">
        <v>0</v>
      </c>
    </row>
    <row r="1846" spans="1:5" x14ac:dyDescent="0.25">
      <c r="A1846" t="str">
        <f t="shared" si="26"/>
        <v>Sunday</v>
      </c>
      <c r="B1846" s="1">
        <f>DATE(2020,6,28)</f>
        <v>44010</v>
      </c>
      <c r="C1846">
        <v>22</v>
      </c>
      <c r="D1846">
        <v>1</v>
      </c>
      <c r="E1846">
        <v>4</v>
      </c>
    </row>
    <row r="1847" spans="1:5" x14ac:dyDescent="0.25">
      <c r="A1847" t="str">
        <f t="shared" si="26"/>
        <v>Monday</v>
      </c>
      <c r="B1847" s="1">
        <f>DATE(2020,6,29)</f>
        <v>44011</v>
      </c>
      <c r="C1847">
        <v>19</v>
      </c>
      <c r="D1847">
        <v>0</v>
      </c>
      <c r="E1847">
        <v>1</v>
      </c>
    </row>
    <row r="1848" spans="1:5" x14ac:dyDescent="0.25">
      <c r="A1848" t="str">
        <f t="shared" si="26"/>
        <v>Tuesday</v>
      </c>
      <c r="B1848" s="1">
        <f>DATE(2020,6,30)</f>
        <v>44012</v>
      </c>
      <c r="C1848">
        <v>31</v>
      </c>
      <c r="D1848">
        <v>1</v>
      </c>
      <c r="E1848">
        <v>0</v>
      </c>
    </row>
    <row r="1849" spans="1:5" x14ac:dyDescent="0.25">
      <c r="A1849" t="str">
        <f t="shared" si="26"/>
        <v>Wednesday</v>
      </c>
      <c r="B1849" s="1">
        <f>DATE(2020,7,1)</f>
        <v>44013</v>
      </c>
      <c r="C1849">
        <v>21</v>
      </c>
      <c r="D1849">
        <v>0</v>
      </c>
      <c r="E1849">
        <v>1</v>
      </c>
    </row>
    <row r="1850" spans="1:5" x14ac:dyDescent="0.25">
      <c r="A1850" t="str">
        <f t="shared" si="26"/>
        <v>Thursday</v>
      </c>
      <c r="B1850" s="1">
        <f>DATE(2020,7,2)</f>
        <v>44014</v>
      </c>
      <c r="C1850">
        <v>14</v>
      </c>
      <c r="D1850">
        <v>0</v>
      </c>
      <c r="E1850">
        <v>0</v>
      </c>
    </row>
    <row r="1851" spans="1:5" x14ac:dyDescent="0.25">
      <c r="A1851" t="str">
        <f t="shared" si="26"/>
        <v>Friday</v>
      </c>
      <c r="B1851" s="1">
        <f>DATE(2020,7,3)</f>
        <v>44015</v>
      </c>
      <c r="C1851">
        <v>6</v>
      </c>
      <c r="D1851">
        <v>0</v>
      </c>
      <c r="E1851">
        <v>1</v>
      </c>
    </row>
    <row r="1852" spans="1:5" x14ac:dyDescent="0.25">
      <c r="A1852" t="str">
        <f t="shared" si="26"/>
        <v>Saturday</v>
      </c>
      <c r="B1852" s="1">
        <f>DATE(2020,7,4)</f>
        <v>44016</v>
      </c>
      <c r="C1852">
        <v>25</v>
      </c>
      <c r="D1852">
        <v>1</v>
      </c>
      <c r="E1852">
        <v>1</v>
      </c>
    </row>
    <row r="1853" spans="1:5" x14ac:dyDescent="0.25">
      <c r="A1853" t="str">
        <f t="shared" si="26"/>
        <v>Sunday</v>
      </c>
      <c r="B1853" s="1">
        <f>DATE(2020,7,5)</f>
        <v>44017</v>
      </c>
      <c r="C1853">
        <v>41</v>
      </c>
      <c r="D1853">
        <v>0</v>
      </c>
      <c r="E1853">
        <v>3</v>
      </c>
    </row>
    <row r="1854" spans="1:5" x14ac:dyDescent="0.25">
      <c r="A1854" t="str">
        <f t="shared" si="26"/>
        <v>Monday</v>
      </c>
      <c r="B1854" s="1">
        <f>DATE(2020,7,6)</f>
        <v>44018</v>
      </c>
      <c r="C1854">
        <v>21</v>
      </c>
      <c r="D1854">
        <v>1</v>
      </c>
      <c r="E1854">
        <v>0</v>
      </c>
    </row>
    <row r="1855" spans="1:5" x14ac:dyDescent="0.25">
      <c r="A1855" t="str">
        <f t="shared" si="26"/>
        <v>Tuesday</v>
      </c>
      <c r="B1855" s="1">
        <f>DATE(2020,7,7)</f>
        <v>44019</v>
      </c>
      <c r="C1855">
        <v>19</v>
      </c>
      <c r="D1855">
        <v>1</v>
      </c>
      <c r="E1855">
        <v>11</v>
      </c>
    </row>
    <row r="1856" spans="1:5" x14ac:dyDescent="0.25">
      <c r="A1856" t="str">
        <f t="shared" si="26"/>
        <v>Wednesday</v>
      </c>
      <c r="B1856" s="1">
        <f>DATE(2020,7,8)</f>
        <v>44020</v>
      </c>
      <c r="C1856">
        <v>4</v>
      </c>
      <c r="D1856">
        <v>0</v>
      </c>
      <c r="E1856">
        <v>2</v>
      </c>
    </row>
    <row r="1857" spans="1:5" x14ac:dyDescent="0.25">
      <c r="A1857" t="str">
        <f t="shared" si="26"/>
        <v>Thursday</v>
      </c>
      <c r="B1857" s="1">
        <f>DATE(2020,7,9)</f>
        <v>44021</v>
      </c>
      <c r="C1857">
        <v>12</v>
      </c>
      <c r="D1857">
        <v>0</v>
      </c>
      <c r="E1857">
        <v>2</v>
      </c>
    </row>
    <row r="1858" spans="1:5" x14ac:dyDescent="0.25">
      <c r="A1858" t="str">
        <f t="shared" ref="A1858:A1921" si="27">TEXT(B1858,"dddd")</f>
        <v>Friday</v>
      </c>
      <c r="B1858" s="1">
        <f>DATE(2020,7,10)</f>
        <v>44022</v>
      </c>
      <c r="C1858">
        <v>33</v>
      </c>
      <c r="D1858">
        <v>1</v>
      </c>
      <c r="E1858">
        <v>4</v>
      </c>
    </row>
    <row r="1859" spans="1:5" x14ac:dyDescent="0.25">
      <c r="A1859" t="str">
        <f t="shared" si="27"/>
        <v>Saturday</v>
      </c>
      <c r="B1859" s="1">
        <f>DATE(2020,7,11)</f>
        <v>44023</v>
      </c>
      <c r="C1859">
        <v>17</v>
      </c>
      <c r="D1859">
        <v>0</v>
      </c>
      <c r="E1859">
        <v>3</v>
      </c>
    </row>
    <row r="1860" spans="1:5" x14ac:dyDescent="0.25">
      <c r="A1860" t="str">
        <f t="shared" si="27"/>
        <v>Sunday</v>
      </c>
      <c r="B1860" s="1">
        <f>DATE(2020,7,12)</f>
        <v>44024</v>
      </c>
      <c r="C1860">
        <v>24</v>
      </c>
      <c r="D1860">
        <v>0</v>
      </c>
      <c r="E1860">
        <v>8</v>
      </c>
    </row>
    <row r="1861" spans="1:5" x14ac:dyDescent="0.25">
      <c r="A1861" t="str">
        <f t="shared" si="27"/>
        <v>Monday</v>
      </c>
      <c r="B1861" s="1">
        <f>DATE(2020,7,13)</f>
        <v>44025</v>
      </c>
      <c r="C1861">
        <v>39</v>
      </c>
      <c r="D1861">
        <v>1</v>
      </c>
      <c r="E1861">
        <v>3</v>
      </c>
    </row>
    <row r="1862" spans="1:5" x14ac:dyDescent="0.25">
      <c r="A1862" t="str">
        <f t="shared" si="27"/>
        <v>Tuesday</v>
      </c>
      <c r="B1862" s="1">
        <f>DATE(2020,7,14)</f>
        <v>44026</v>
      </c>
      <c r="C1862">
        <v>6</v>
      </c>
      <c r="D1862">
        <v>0</v>
      </c>
      <c r="E1862">
        <v>1</v>
      </c>
    </row>
    <row r="1863" spans="1:5" x14ac:dyDescent="0.25">
      <c r="A1863" t="str">
        <f t="shared" si="27"/>
        <v>Wednesday</v>
      </c>
      <c r="B1863" s="1">
        <f>DATE(2020,7,15)</f>
        <v>44027</v>
      </c>
      <c r="C1863">
        <v>22</v>
      </c>
      <c r="D1863">
        <v>0</v>
      </c>
      <c r="E1863">
        <v>5</v>
      </c>
    </row>
    <row r="1864" spans="1:5" x14ac:dyDescent="0.25">
      <c r="A1864" t="str">
        <f t="shared" si="27"/>
        <v>Thursday</v>
      </c>
      <c r="B1864" s="1">
        <f>DATE(2020,7,16)</f>
        <v>44028</v>
      </c>
      <c r="C1864">
        <v>24</v>
      </c>
      <c r="D1864">
        <v>0</v>
      </c>
      <c r="E1864">
        <v>3</v>
      </c>
    </row>
    <row r="1865" spans="1:5" x14ac:dyDescent="0.25">
      <c r="A1865" t="str">
        <f t="shared" si="27"/>
        <v>Friday</v>
      </c>
      <c r="B1865" s="1">
        <f>DATE(2020,7,17)</f>
        <v>44029</v>
      </c>
      <c r="C1865">
        <v>14</v>
      </c>
      <c r="D1865">
        <v>0</v>
      </c>
      <c r="E1865">
        <v>0</v>
      </c>
    </row>
    <row r="1866" spans="1:5" x14ac:dyDescent="0.25">
      <c r="A1866" t="str">
        <f t="shared" si="27"/>
        <v>Saturday</v>
      </c>
      <c r="B1866" s="1">
        <f>DATE(2020,7,18)</f>
        <v>44030</v>
      </c>
      <c r="C1866">
        <v>57</v>
      </c>
      <c r="D1866">
        <v>1</v>
      </c>
      <c r="E1866">
        <v>13</v>
      </c>
    </row>
    <row r="1867" spans="1:5" x14ac:dyDescent="0.25">
      <c r="A1867" t="str">
        <f t="shared" si="27"/>
        <v>Sunday</v>
      </c>
      <c r="B1867" s="1">
        <f>DATE(2020,7,19)</f>
        <v>44031</v>
      </c>
      <c r="C1867">
        <v>21</v>
      </c>
      <c r="D1867">
        <v>0</v>
      </c>
      <c r="E1867">
        <v>0</v>
      </c>
    </row>
    <row r="1868" spans="1:5" x14ac:dyDescent="0.25">
      <c r="A1868" t="str">
        <f t="shared" si="27"/>
        <v>Monday</v>
      </c>
      <c r="B1868" s="1">
        <f>DATE(2020,7,20)</f>
        <v>44032</v>
      </c>
      <c r="C1868">
        <v>17</v>
      </c>
      <c r="D1868">
        <v>0</v>
      </c>
      <c r="E1868">
        <v>5</v>
      </c>
    </row>
    <row r="1869" spans="1:5" x14ac:dyDescent="0.25">
      <c r="A1869" t="str">
        <f t="shared" si="27"/>
        <v>Tuesday</v>
      </c>
      <c r="B1869" s="1">
        <f>DATE(2020,7,21)</f>
        <v>44033</v>
      </c>
      <c r="C1869">
        <v>4</v>
      </c>
      <c r="D1869">
        <v>0</v>
      </c>
      <c r="E1869">
        <v>1</v>
      </c>
    </row>
    <row r="1870" spans="1:5" x14ac:dyDescent="0.25">
      <c r="A1870" t="str">
        <f t="shared" si="27"/>
        <v>Wednesday</v>
      </c>
      <c r="B1870" s="1">
        <f>DATE(2020,7,22)</f>
        <v>44034</v>
      </c>
      <c r="C1870">
        <v>7</v>
      </c>
      <c r="D1870">
        <v>0</v>
      </c>
      <c r="E1870">
        <v>0</v>
      </c>
    </row>
    <row r="1871" spans="1:5" x14ac:dyDescent="0.25">
      <c r="A1871" t="str">
        <f t="shared" si="27"/>
        <v>Thursday</v>
      </c>
      <c r="B1871" s="1">
        <f>DATE(2020,7,23)</f>
        <v>44035</v>
      </c>
      <c r="C1871">
        <v>4</v>
      </c>
      <c r="D1871">
        <v>0</v>
      </c>
      <c r="E1871">
        <v>0</v>
      </c>
    </row>
    <row r="1872" spans="1:5" x14ac:dyDescent="0.25">
      <c r="A1872" t="str">
        <f t="shared" si="27"/>
        <v>Friday</v>
      </c>
      <c r="B1872" s="1">
        <f>DATE(2020,7,24)</f>
        <v>44036</v>
      </c>
      <c r="C1872">
        <v>25</v>
      </c>
      <c r="D1872">
        <v>0</v>
      </c>
      <c r="E1872">
        <v>10</v>
      </c>
    </row>
    <row r="1873" spans="1:5" x14ac:dyDescent="0.25">
      <c r="A1873" t="str">
        <f t="shared" si="27"/>
        <v>Saturday</v>
      </c>
      <c r="B1873" s="1">
        <f>DATE(2020,7,25)</f>
        <v>44037</v>
      </c>
      <c r="C1873">
        <v>24</v>
      </c>
      <c r="D1873">
        <v>1</v>
      </c>
      <c r="E1873">
        <v>0</v>
      </c>
    </row>
    <row r="1874" spans="1:5" x14ac:dyDescent="0.25">
      <c r="A1874" t="str">
        <f t="shared" si="27"/>
        <v>Sunday</v>
      </c>
      <c r="B1874" s="1">
        <f>DATE(2020,7,26)</f>
        <v>44038</v>
      </c>
      <c r="C1874">
        <v>49</v>
      </c>
      <c r="D1874">
        <v>1</v>
      </c>
      <c r="E1874">
        <v>9</v>
      </c>
    </row>
    <row r="1875" spans="1:5" x14ac:dyDescent="0.25">
      <c r="A1875" t="str">
        <f t="shared" si="27"/>
        <v>Monday</v>
      </c>
      <c r="B1875" s="1">
        <f>DATE(2020,7,27)</f>
        <v>44039</v>
      </c>
      <c r="C1875">
        <v>18</v>
      </c>
      <c r="D1875">
        <v>0</v>
      </c>
      <c r="E1875">
        <v>1</v>
      </c>
    </row>
    <row r="1876" spans="1:5" x14ac:dyDescent="0.25">
      <c r="A1876" t="str">
        <f t="shared" si="27"/>
        <v>Tuesday</v>
      </c>
      <c r="B1876" s="1">
        <f>DATE(2020,7,28)</f>
        <v>44040</v>
      </c>
      <c r="C1876">
        <v>58</v>
      </c>
      <c r="D1876">
        <v>2</v>
      </c>
      <c r="E1876">
        <v>8</v>
      </c>
    </row>
    <row r="1877" spans="1:5" x14ac:dyDescent="0.25">
      <c r="A1877" t="str">
        <f t="shared" si="27"/>
        <v>Wednesday</v>
      </c>
      <c r="B1877" s="1">
        <f>DATE(2020,7,29)</f>
        <v>44041</v>
      </c>
      <c r="C1877">
        <v>37</v>
      </c>
      <c r="D1877">
        <v>2</v>
      </c>
      <c r="E1877">
        <v>8</v>
      </c>
    </row>
    <row r="1878" spans="1:5" x14ac:dyDescent="0.25">
      <c r="A1878" t="str">
        <f t="shared" si="27"/>
        <v>Thursday</v>
      </c>
      <c r="B1878" s="1">
        <f>DATE(2020,7,30)</f>
        <v>44042</v>
      </c>
      <c r="C1878">
        <v>31</v>
      </c>
      <c r="D1878">
        <v>1</v>
      </c>
      <c r="E1878">
        <v>2</v>
      </c>
    </row>
    <row r="1879" spans="1:5" x14ac:dyDescent="0.25">
      <c r="A1879" t="str">
        <f t="shared" si="27"/>
        <v>Friday</v>
      </c>
      <c r="B1879" s="1">
        <f>DATE(2020,7,31)</f>
        <v>44043</v>
      </c>
      <c r="C1879">
        <v>14</v>
      </c>
      <c r="D1879">
        <v>1</v>
      </c>
      <c r="E1879">
        <v>0</v>
      </c>
    </row>
    <row r="1880" spans="1:5" x14ac:dyDescent="0.25">
      <c r="A1880" t="str">
        <f t="shared" si="27"/>
        <v>Saturday</v>
      </c>
      <c r="B1880" s="1">
        <f>DATE(2020,8,1)</f>
        <v>44044</v>
      </c>
      <c r="C1880">
        <v>22</v>
      </c>
      <c r="D1880">
        <v>3</v>
      </c>
      <c r="E1880">
        <v>0</v>
      </c>
    </row>
    <row r="1881" spans="1:5" x14ac:dyDescent="0.25">
      <c r="A1881" t="str">
        <f t="shared" si="27"/>
        <v>Sunday</v>
      </c>
      <c r="B1881" s="1">
        <f>DATE(2020,8,2)</f>
        <v>44045</v>
      </c>
      <c r="C1881">
        <v>34</v>
      </c>
      <c r="D1881">
        <v>1</v>
      </c>
      <c r="E1881">
        <v>2</v>
      </c>
    </row>
    <row r="1882" spans="1:5" x14ac:dyDescent="0.25">
      <c r="A1882" t="str">
        <f t="shared" si="27"/>
        <v>Monday</v>
      </c>
      <c r="B1882" s="1">
        <f>DATE(2020,8,3)</f>
        <v>44046</v>
      </c>
      <c r="C1882">
        <v>26</v>
      </c>
      <c r="D1882">
        <v>3</v>
      </c>
      <c r="E1882">
        <v>0</v>
      </c>
    </row>
    <row r="1883" spans="1:5" x14ac:dyDescent="0.25">
      <c r="A1883" t="str">
        <f t="shared" si="27"/>
        <v>Tuesday</v>
      </c>
      <c r="B1883" s="1">
        <f>DATE(2020,8,4)</f>
        <v>44047</v>
      </c>
      <c r="C1883">
        <v>42</v>
      </c>
      <c r="D1883">
        <v>2</v>
      </c>
      <c r="E1883">
        <v>1</v>
      </c>
    </row>
    <row r="1884" spans="1:5" x14ac:dyDescent="0.25">
      <c r="A1884" t="str">
        <f t="shared" si="27"/>
        <v>Wednesday</v>
      </c>
      <c r="B1884" s="1">
        <f>DATE(2020,8,5)</f>
        <v>44048</v>
      </c>
      <c r="C1884">
        <v>7</v>
      </c>
      <c r="D1884">
        <v>1</v>
      </c>
      <c r="E1884">
        <v>1</v>
      </c>
    </row>
    <row r="1885" spans="1:5" x14ac:dyDescent="0.25">
      <c r="A1885" t="str">
        <f t="shared" si="27"/>
        <v>Thursday</v>
      </c>
      <c r="B1885" s="1">
        <f>DATE(2020,8,6)</f>
        <v>44049</v>
      </c>
      <c r="C1885">
        <v>22</v>
      </c>
      <c r="D1885">
        <v>0</v>
      </c>
      <c r="E1885">
        <v>0</v>
      </c>
    </row>
    <row r="1886" spans="1:5" x14ac:dyDescent="0.25">
      <c r="A1886" t="str">
        <f t="shared" si="27"/>
        <v>Friday</v>
      </c>
      <c r="B1886" s="1">
        <f>DATE(2020,8,7)</f>
        <v>44050</v>
      </c>
      <c r="C1886">
        <v>28</v>
      </c>
      <c r="D1886">
        <v>4</v>
      </c>
      <c r="E1886">
        <v>0</v>
      </c>
    </row>
    <row r="1887" spans="1:5" x14ac:dyDescent="0.25">
      <c r="A1887" t="str">
        <f t="shared" si="27"/>
        <v>Saturday</v>
      </c>
      <c r="B1887" s="1">
        <f>DATE(2020,8,8)</f>
        <v>44051</v>
      </c>
      <c r="C1887">
        <v>19</v>
      </c>
      <c r="D1887">
        <v>0</v>
      </c>
      <c r="E1887">
        <v>8</v>
      </c>
    </row>
    <row r="1888" spans="1:5" x14ac:dyDescent="0.25">
      <c r="A1888" t="str">
        <f t="shared" si="27"/>
        <v>Sunday</v>
      </c>
      <c r="B1888" s="1">
        <f>DATE(2020,8,9)</f>
        <v>44052</v>
      </c>
      <c r="C1888">
        <v>13</v>
      </c>
      <c r="D1888">
        <v>0</v>
      </c>
      <c r="E1888">
        <v>3</v>
      </c>
    </row>
    <row r="1889" spans="1:5" x14ac:dyDescent="0.25">
      <c r="A1889" t="str">
        <f t="shared" si="27"/>
        <v>Monday</v>
      </c>
      <c r="B1889" s="1">
        <f>DATE(2020,8,10)</f>
        <v>44053</v>
      </c>
      <c r="C1889">
        <v>36</v>
      </c>
      <c r="D1889">
        <v>1</v>
      </c>
      <c r="E1889">
        <v>5</v>
      </c>
    </row>
    <row r="1890" spans="1:5" x14ac:dyDescent="0.25">
      <c r="A1890" t="str">
        <f t="shared" si="27"/>
        <v>Tuesday</v>
      </c>
      <c r="B1890" s="1">
        <f>DATE(2020,8,11)</f>
        <v>44054</v>
      </c>
      <c r="C1890">
        <v>14</v>
      </c>
      <c r="D1890">
        <v>0</v>
      </c>
      <c r="E1890">
        <v>2</v>
      </c>
    </row>
    <row r="1891" spans="1:5" x14ac:dyDescent="0.25">
      <c r="A1891" t="str">
        <f t="shared" si="27"/>
        <v>Wednesday</v>
      </c>
      <c r="B1891" s="1">
        <f>DATE(2020,8,12)</f>
        <v>44055</v>
      </c>
      <c r="C1891">
        <v>12</v>
      </c>
      <c r="D1891">
        <v>0</v>
      </c>
      <c r="E1891">
        <v>0</v>
      </c>
    </row>
    <row r="1892" spans="1:5" x14ac:dyDescent="0.25">
      <c r="A1892" t="str">
        <f t="shared" si="27"/>
        <v>Thursday</v>
      </c>
      <c r="B1892" s="1">
        <f>DATE(2020,8,13)</f>
        <v>44056</v>
      </c>
      <c r="C1892">
        <v>16</v>
      </c>
      <c r="D1892">
        <v>0</v>
      </c>
      <c r="E1892">
        <v>2</v>
      </c>
    </row>
    <row r="1893" spans="1:5" x14ac:dyDescent="0.25">
      <c r="A1893" t="str">
        <f t="shared" si="27"/>
        <v>Friday</v>
      </c>
      <c r="B1893" s="1">
        <f>DATE(2020,8,14)</f>
        <v>44057</v>
      </c>
      <c r="C1893">
        <v>6</v>
      </c>
      <c r="D1893">
        <v>0</v>
      </c>
      <c r="E1893">
        <v>2</v>
      </c>
    </row>
    <row r="1894" spans="1:5" x14ac:dyDescent="0.25">
      <c r="A1894" t="str">
        <f t="shared" si="27"/>
        <v>Saturday</v>
      </c>
      <c r="B1894" s="1">
        <f>DATE(2020,8,15)</f>
        <v>44058</v>
      </c>
      <c r="C1894">
        <v>5</v>
      </c>
      <c r="D1894">
        <v>0</v>
      </c>
      <c r="E1894">
        <v>1</v>
      </c>
    </row>
    <row r="1895" spans="1:5" x14ac:dyDescent="0.25">
      <c r="A1895" t="str">
        <f t="shared" si="27"/>
        <v>Sunday</v>
      </c>
      <c r="B1895" s="1">
        <f>DATE(2020,8,16)</f>
        <v>44059</v>
      </c>
      <c r="C1895">
        <v>11</v>
      </c>
      <c r="D1895">
        <v>0</v>
      </c>
      <c r="E1895">
        <v>5</v>
      </c>
    </row>
    <row r="1896" spans="1:5" x14ac:dyDescent="0.25">
      <c r="A1896" t="str">
        <f t="shared" si="27"/>
        <v>Monday</v>
      </c>
      <c r="B1896" s="1">
        <v>44060</v>
      </c>
      <c r="C1896">
        <v>0</v>
      </c>
      <c r="D1896">
        <v>0</v>
      </c>
      <c r="E1896">
        <v>0</v>
      </c>
    </row>
    <row r="1897" spans="1:5" x14ac:dyDescent="0.25">
      <c r="A1897" t="str">
        <f t="shared" si="27"/>
        <v>Tuesday</v>
      </c>
      <c r="B1897" s="1">
        <f>DATE(2020,8,18)</f>
        <v>44061</v>
      </c>
      <c r="C1897">
        <v>19</v>
      </c>
      <c r="D1897">
        <v>0</v>
      </c>
      <c r="E1897">
        <v>0</v>
      </c>
    </row>
    <row r="1898" spans="1:5" x14ac:dyDescent="0.25">
      <c r="A1898" t="str">
        <f t="shared" si="27"/>
        <v>Wednesday</v>
      </c>
      <c r="B1898" s="1">
        <f>DATE(2020,8,19)</f>
        <v>44062</v>
      </c>
      <c r="C1898">
        <v>54</v>
      </c>
      <c r="D1898">
        <v>1</v>
      </c>
      <c r="E1898">
        <v>24</v>
      </c>
    </row>
    <row r="1899" spans="1:5" x14ac:dyDescent="0.25">
      <c r="A1899" t="str">
        <f t="shared" si="27"/>
        <v>Thursday</v>
      </c>
      <c r="B1899" s="1">
        <f>DATE(2020,8,20)</f>
        <v>44063</v>
      </c>
      <c r="C1899">
        <v>19</v>
      </c>
      <c r="D1899">
        <v>0</v>
      </c>
      <c r="E1899">
        <v>2</v>
      </c>
    </row>
    <row r="1900" spans="1:5" x14ac:dyDescent="0.25">
      <c r="A1900" t="str">
        <f t="shared" si="27"/>
        <v>Friday</v>
      </c>
      <c r="B1900" s="1">
        <f>DATE(2020,8,21)</f>
        <v>44064</v>
      </c>
      <c r="C1900">
        <v>14</v>
      </c>
      <c r="D1900">
        <v>0</v>
      </c>
      <c r="E1900">
        <v>1</v>
      </c>
    </row>
    <row r="1901" spans="1:5" x14ac:dyDescent="0.25">
      <c r="A1901" t="str">
        <f t="shared" si="27"/>
        <v>Saturday</v>
      </c>
      <c r="B1901" s="1">
        <f>DATE(2020,8,22)</f>
        <v>44065</v>
      </c>
      <c r="C1901">
        <v>15</v>
      </c>
      <c r="D1901">
        <v>0</v>
      </c>
      <c r="E1901">
        <v>1</v>
      </c>
    </row>
    <row r="1902" spans="1:5" x14ac:dyDescent="0.25">
      <c r="A1902" t="str">
        <f t="shared" si="27"/>
        <v>Sunday</v>
      </c>
      <c r="B1902" s="1">
        <f>DATE(2020,8,23)</f>
        <v>44066</v>
      </c>
      <c r="C1902">
        <v>32</v>
      </c>
      <c r="D1902">
        <v>1</v>
      </c>
      <c r="E1902">
        <v>4</v>
      </c>
    </row>
    <row r="1903" spans="1:5" x14ac:dyDescent="0.25">
      <c r="A1903" t="str">
        <f t="shared" si="27"/>
        <v>Monday</v>
      </c>
      <c r="B1903" s="1">
        <f>DATE(2020,8,24)</f>
        <v>44067</v>
      </c>
      <c r="C1903">
        <v>42</v>
      </c>
      <c r="D1903">
        <v>1</v>
      </c>
      <c r="E1903">
        <v>0</v>
      </c>
    </row>
    <row r="1904" spans="1:5" x14ac:dyDescent="0.25">
      <c r="A1904" t="str">
        <f t="shared" si="27"/>
        <v>Tuesday</v>
      </c>
      <c r="B1904" s="1">
        <f>DATE(2020,8,25)</f>
        <v>44068</v>
      </c>
      <c r="C1904">
        <v>16</v>
      </c>
      <c r="D1904">
        <v>0</v>
      </c>
      <c r="E1904">
        <v>3</v>
      </c>
    </row>
    <row r="1905" spans="1:5" x14ac:dyDescent="0.25">
      <c r="A1905" t="str">
        <f t="shared" si="27"/>
        <v>Wednesday</v>
      </c>
      <c r="B1905" s="1">
        <f>DATE(2020,8,26)</f>
        <v>44069</v>
      </c>
      <c r="C1905">
        <v>23</v>
      </c>
      <c r="D1905">
        <v>1</v>
      </c>
      <c r="E1905">
        <v>1</v>
      </c>
    </row>
    <row r="1906" spans="1:5" x14ac:dyDescent="0.25">
      <c r="A1906" t="str">
        <f t="shared" si="27"/>
        <v>Thursday</v>
      </c>
      <c r="B1906" s="1">
        <f>DATE(2020,8,27)</f>
        <v>44070</v>
      </c>
      <c r="C1906">
        <v>44</v>
      </c>
      <c r="D1906">
        <v>3</v>
      </c>
      <c r="E1906">
        <v>4</v>
      </c>
    </row>
    <row r="1907" spans="1:5" x14ac:dyDescent="0.25">
      <c r="A1907" t="str">
        <f t="shared" si="27"/>
        <v>Friday</v>
      </c>
      <c r="B1907" s="1">
        <f>DATE(2020,8,28)</f>
        <v>44071</v>
      </c>
      <c r="C1907">
        <v>22</v>
      </c>
      <c r="D1907">
        <v>0</v>
      </c>
      <c r="E1907">
        <v>3</v>
      </c>
    </row>
    <row r="1908" spans="1:5" x14ac:dyDescent="0.25">
      <c r="A1908" t="str">
        <f t="shared" si="27"/>
        <v>Saturday</v>
      </c>
      <c r="B1908" s="1">
        <f>DATE(2020,8,29)</f>
        <v>44072</v>
      </c>
      <c r="C1908">
        <v>12</v>
      </c>
      <c r="D1908">
        <v>0</v>
      </c>
      <c r="E1908">
        <v>0</v>
      </c>
    </row>
    <row r="1909" spans="1:5" x14ac:dyDescent="0.25">
      <c r="A1909" t="str">
        <f t="shared" si="27"/>
        <v>Sunday</v>
      </c>
      <c r="B1909" s="1">
        <f>DATE(2020,8,30)</f>
        <v>44073</v>
      </c>
      <c r="C1909">
        <v>13</v>
      </c>
      <c r="D1909">
        <v>0</v>
      </c>
      <c r="E1909">
        <v>1</v>
      </c>
    </row>
    <row r="1910" spans="1:5" x14ac:dyDescent="0.25">
      <c r="A1910" t="str">
        <f t="shared" si="27"/>
        <v>Monday</v>
      </c>
      <c r="B1910" s="1">
        <f>DATE(2020,8,31)</f>
        <v>44074</v>
      </c>
      <c r="C1910">
        <v>2</v>
      </c>
      <c r="D1910">
        <v>0</v>
      </c>
      <c r="E1910">
        <v>0</v>
      </c>
    </row>
    <row r="1911" spans="1:5" x14ac:dyDescent="0.25">
      <c r="A1911" t="str">
        <f t="shared" si="27"/>
        <v>Tuesday</v>
      </c>
      <c r="B1911" s="1">
        <f>DATE(2020,9,1)</f>
        <v>44075</v>
      </c>
      <c r="C1911">
        <v>26</v>
      </c>
      <c r="D1911">
        <v>1</v>
      </c>
      <c r="E1911">
        <v>0</v>
      </c>
    </row>
    <row r="1912" spans="1:5" x14ac:dyDescent="0.25">
      <c r="A1912" t="str">
        <f t="shared" si="27"/>
        <v>Wednesday</v>
      </c>
      <c r="B1912" s="1">
        <f>DATE(2020,9,2)</f>
        <v>44076</v>
      </c>
      <c r="C1912">
        <v>15</v>
      </c>
      <c r="D1912">
        <v>0</v>
      </c>
      <c r="E1912">
        <v>1</v>
      </c>
    </row>
    <row r="1913" spans="1:5" x14ac:dyDescent="0.25">
      <c r="A1913" t="str">
        <f t="shared" si="27"/>
        <v>Thursday</v>
      </c>
      <c r="B1913" s="1">
        <f>DATE(2020,9,3)</f>
        <v>44077</v>
      </c>
      <c r="C1913">
        <v>9</v>
      </c>
      <c r="D1913">
        <v>0</v>
      </c>
      <c r="E1913">
        <v>1</v>
      </c>
    </row>
    <row r="1914" spans="1:5" x14ac:dyDescent="0.25">
      <c r="A1914" t="str">
        <f t="shared" si="27"/>
        <v>Friday</v>
      </c>
      <c r="B1914" s="1">
        <f>DATE(2020,9,4)</f>
        <v>44078</v>
      </c>
      <c r="C1914">
        <v>7</v>
      </c>
      <c r="D1914">
        <v>1</v>
      </c>
      <c r="E1914">
        <v>3</v>
      </c>
    </row>
    <row r="1915" spans="1:5" x14ac:dyDescent="0.25">
      <c r="A1915" t="str">
        <f t="shared" si="27"/>
        <v>Saturday</v>
      </c>
      <c r="B1915" s="1">
        <f>DATE(2020,9,5)</f>
        <v>44079</v>
      </c>
      <c r="C1915">
        <v>31</v>
      </c>
      <c r="D1915">
        <v>2</v>
      </c>
      <c r="E1915">
        <v>1</v>
      </c>
    </row>
    <row r="1916" spans="1:5" x14ac:dyDescent="0.25">
      <c r="A1916" t="str">
        <f t="shared" si="27"/>
        <v>Sunday</v>
      </c>
      <c r="B1916" s="1">
        <f>DATE(2020,9,6)</f>
        <v>44080</v>
      </c>
      <c r="C1916">
        <v>15</v>
      </c>
      <c r="D1916">
        <v>0</v>
      </c>
      <c r="E1916">
        <v>0</v>
      </c>
    </row>
    <row r="1917" spans="1:5" x14ac:dyDescent="0.25">
      <c r="A1917" t="str">
        <f t="shared" si="27"/>
        <v>Monday</v>
      </c>
      <c r="B1917" s="1">
        <f>DATE(2020,9,7)</f>
        <v>44081</v>
      </c>
      <c r="C1917">
        <v>23</v>
      </c>
      <c r="D1917">
        <v>0</v>
      </c>
      <c r="E1917">
        <v>1</v>
      </c>
    </row>
    <row r="1918" spans="1:5" x14ac:dyDescent="0.25">
      <c r="A1918" t="str">
        <f t="shared" si="27"/>
        <v>Tuesday</v>
      </c>
      <c r="B1918" s="1">
        <f>DATE(2020,9,8)</f>
        <v>44082</v>
      </c>
      <c r="C1918">
        <v>100</v>
      </c>
      <c r="D1918">
        <v>1</v>
      </c>
      <c r="E1918">
        <v>7</v>
      </c>
    </row>
    <row r="1919" spans="1:5" x14ac:dyDescent="0.25">
      <c r="A1919" t="str">
        <f t="shared" si="27"/>
        <v>Wednesday</v>
      </c>
      <c r="B1919" s="1">
        <f>DATE(2020,9,9)</f>
        <v>44083</v>
      </c>
      <c r="C1919">
        <v>27</v>
      </c>
      <c r="D1919">
        <v>3</v>
      </c>
      <c r="E1919">
        <v>4</v>
      </c>
    </row>
    <row r="1920" spans="1:5" x14ac:dyDescent="0.25">
      <c r="A1920" t="str">
        <f t="shared" si="27"/>
        <v>Thursday</v>
      </c>
      <c r="B1920" s="1">
        <f>DATE(2020,9,10)</f>
        <v>44084</v>
      </c>
      <c r="C1920">
        <v>42</v>
      </c>
      <c r="D1920">
        <v>0</v>
      </c>
      <c r="E1920">
        <v>1</v>
      </c>
    </row>
    <row r="1921" spans="1:5" x14ac:dyDescent="0.25">
      <c r="A1921" t="str">
        <f t="shared" si="27"/>
        <v>Friday</v>
      </c>
      <c r="B1921" s="1">
        <f>DATE(2020,9,11)</f>
        <v>44085</v>
      </c>
      <c r="C1921">
        <v>65</v>
      </c>
      <c r="D1921">
        <v>1</v>
      </c>
      <c r="E1921">
        <v>4</v>
      </c>
    </row>
    <row r="1922" spans="1:5" x14ac:dyDescent="0.25">
      <c r="A1922" t="str">
        <f t="shared" ref="A1922:A1985" si="28">TEXT(B1922,"dddd")</f>
        <v>Saturday</v>
      </c>
      <c r="B1922" s="1">
        <f>DATE(2020,9,12)</f>
        <v>44086</v>
      </c>
      <c r="C1922">
        <v>11</v>
      </c>
      <c r="D1922">
        <v>0</v>
      </c>
      <c r="E1922">
        <v>3</v>
      </c>
    </row>
    <row r="1923" spans="1:5" x14ac:dyDescent="0.25">
      <c r="A1923" t="str">
        <f t="shared" si="28"/>
        <v>Sunday</v>
      </c>
      <c r="B1923" s="1">
        <f>DATE(2020,9,13)</f>
        <v>44087</v>
      </c>
      <c r="C1923">
        <v>34</v>
      </c>
      <c r="D1923">
        <v>3</v>
      </c>
      <c r="E1923">
        <v>4</v>
      </c>
    </row>
    <row r="1924" spans="1:5" x14ac:dyDescent="0.25">
      <c r="A1924" t="str">
        <f t="shared" si="28"/>
        <v>Monday</v>
      </c>
      <c r="B1924" s="1">
        <f>DATE(2020,9,14)</f>
        <v>44088</v>
      </c>
      <c r="C1924">
        <v>20</v>
      </c>
      <c r="D1924">
        <v>0</v>
      </c>
      <c r="E1924">
        <v>1</v>
      </c>
    </row>
    <row r="1925" spans="1:5" x14ac:dyDescent="0.25">
      <c r="A1925" t="str">
        <f t="shared" si="28"/>
        <v>Tuesday</v>
      </c>
      <c r="B1925" s="1">
        <f>DATE(2020,9,15)</f>
        <v>44089</v>
      </c>
      <c r="C1925">
        <v>17</v>
      </c>
      <c r="D1925">
        <v>0</v>
      </c>
      <c r="E1925">
        <v>4</v>
      </c>
    </row>
    <row r="1926" spans="1:5" x14ac:dyDescent="0.25">
      <c r="A1926" t="str">
        <f t="shared" si="28"/>
        <v>Wednesday</v>
      </c>
      <c r="B1926" s="1">
        <f>DATE(2020,9,16)</f>
        <v>44090</v>
      </c>
      <c r="C1926">
        <v>37</v>
      </c>
      <c r="D1926">
        <v>1</v>
      </c>
      <c r="E1926">
        <v>7</v>
      </c>
    </row>
    <row r="1927" spans="1:5" x14ac:dyDescent="0.25">
      <c r="A1927" t="str">
        <f t="shared" si="28"/>
        <v>Thursday</v>
      </c>
      <c r="B1927" s="1">
        <f>DATE(2020,9,17)</f>
        <v>44091</v>
      </c>
      <c r="C1927">
        <v>4</v>
      </c>
      <c r="D1927">
        <v>0</v>
      </c>
      <c r="E1927">
        <v>0</v>
      </c>
    </row>
    <row r="1928" spans="1:5" x14ac:dyDescent="0.25">
      <c r="A1928" t="str">
        <f t="shared" si="28"/>
        <v>Friday</v>
      </c>
      <c r="B1928" s="1">
        <f>DATE(2020,9,18)</f>
        <v>44092</v>
      </c>
      <c r="C1928">
        <v>38</v>
      </c>
      <c r="D1928">
        <v>0</v>
      </c>
      <c r="E1928">
        <v>2</v>
      </c>
    </row>
    <row r="1929" spans="1:5" x14ac:dyDescent="0.25">
      <c r="A1929" t="str">
        <f t="shared" si="28"/>
        <v>Saturday</v>
      </c>
      <c r="B1929" s="1">
        <f>DATE(2020,9,19)</f>
        <v>44093</v>
      </c>
      <c r="C1929">
        <v>26</v>
      </c>
      <c r="D1929">
        <v>1</v>
      </c>
      <c r="E1929">
        <v>6</v>
      </c>
    </row>
    <row r="1930" spans="1:5" x14ac:dyDescent="0.25">
      <c r="A1930" t="str">
        <f t="shared" si="28"/>
        <v>Sunday</v>
      </c>
      <c r="B1930" s="1">
        <f>DATE(2020,9,20)</f>
        <v>44094</v>
      </c>
      <c r="C1930">
        <v>24</v>
      </c>
      <c r="D1930">
        <v>0</v>
      </c>
      <c r="E1930">
        <v>3</v>
      </c>
    </row>
    <row r="1931" spans="1:5" x14ac:dyDescent="0.25">
      <c r="A1931" t="str">
        <f t="shared" si="28"/>
        <v>Monday</v>
      </c>
      <c r="B1931" s="1">
        <f>DATE(2020,9,21)</f>
        <v>44095</v>
      </c>
      <c r="C1931">
        <v>31</v>
      </c>
      <c r="D1931">
        <v>0</v>
      </c>
      <c r="E1931">
        <v>3</v>
      </c>
    </row>
    <row r="1932" spans="1:5" x14ac:dyDescent="0.25">
      <c r="A1932" t="str">
        <f t="shared" si="28"/>
        <v>Tuesday</v>
      </c>
      <c r="B1932" s="1">
        <f>DATE(2020,9,22)</f>
        <v>44096</v>
      </c>
      <c r="C1932">
        <v>28</v>
      </c>
      <c r="D1932">
        <v>0</v>
      </c>
      <c r="E1932">
        <v>0</v>
      </c>
    </row>
    <row r="1933" spans="1:5" x14ac:dyDescent="0.25">
      <c r="A1933" t="str">
        <f t="shared" si="28"/>
        <v>Wednesday</v>
      </c>
      <c r="B1933" s="1">
        <f>DATE(2020,9,23)</f>
        <v>44097</v>
      </c>
      <c r="C1933">
        <v>21</v>
      </c>
      <c r="D1933">
        <v>0</v>
      </c>
      <c r="E1933">
        <v>3</v>
      </c>
    </row>
    <row r="1934" spans="1:5" x14ac:dyDescent="0.25">
      <c r="A1934" t="str">
        <f t="shared" si="28"/>
        <v>Thursday</v>
      </c>
      <c r="B1934" s="1">
        <f>DATE(2020,9,24)</f>
        <v>44098</v>
      </c>
      <c r="C1934">
        <v>20</v>
      </c>
      <c r="D1934">
        <v>0</v>
      </c>
      <c r="E1934">
        <v>0</v>
      </c>
    </row>
    <row r="1935" spans="1:5" x14ac:dyDescent="0.25">
      <c r="A1935" t="str">
        <f t="shared" si="28"/>
        <v>Friday</v>
      </c>
      <c r="B1935" s="1">
        <f>DATE(2020,9,25)</f>
        <v>44099</v>
      </c>
      <c r="C1935">
        <v>48</v>
      </c>
      <c r="D1935">
        <v>2</v>
      </c>
      <c r="E1935">
        <v>4</v>
      </c>
    </row>
    <row r="1936" spans="1:5" x14ac:dyDescent="0.25">
      <c r="A1936" t="str">
        <f t="shared" si="28"/>
        <v>Saturday</v>
      </c>
      <c r="B1936" s="1">
        <f>DATE(2020,9,26)</f>
        <v>44100</v>
      </c>
      <c r="C1936">
        <v>6</v>
      </c>
      <c r="D1936">
        <v>0</v>
      </c>
      <c r="E1936">
        <v>1</v>
      </c>
    </row>
    <row r="1937" spans="1:5" x14ac:dyDescent="0.25">
      <c r="A1937" t="str">
        <f t="shared" si="28"/>
        <v>Sunday</v>
      </c>
      <c r="B1937" s="1">
        <f>DATE(2020,9,27)</f>
        <v>44101</v>
      </c>
      <c r="C1937">
        <v>5</v>
      </c>
      <c r="D1937">
        <v>0</v>
      </c>
      <c r="E1937">
        <v>1</v>
      </c>
    </row>
    <row r="1938" spans="1:5" x14ac:dyDescent="0.25">
      <c r="A1938" t="str">
        <f t="shared" si="28"/>
        <v>Monday</v>
      </c>
      <c r="B1938" s="1">
        <f>DATE(2020,9,28)</f>
        <v>44102</v>
      </c>
      <c r="C1938">
        <v>8</v>
      </c>
      <c r="D1938">
        <v>0</v>
      </c>
      <c r="E1938">
        <v>0</v>
      </c>
    </row>
    <row r="1939" spans="1:5" x14ac:dyDescent="0.25">
      <c r="A1939" t="str">
        <f t="shared" si="28"/>
        <v>Tuesday</v>
      </c>
      <c r="B1939" s="1">
        <f>DATE(2020,9,29)</f>
        <v>44103</v>
      </c>
      <c r="C1939">
        <v>35</v>
      </c>
      <c r="D1939">
        <v>1</v>
      </c>
      <c r="E1939">
        <v>0</v>
      </c>
    </row>
    <row r="1940" spans="1:5" x14ac:dyDescent="0.25">
      <c r="A1940" t="str">
        <f t="shared" si="28"/>
        <v>Wednesday</v>
      </c>
      <c r="B1940" s="1">
        <f>DATE(2020,9,30)</f>
        <v>44104</v>
      </c>
      <c r="C1940">
        <v>43</v>
      </c>
      <c r="D1940">
        <v>0</v>
      </c>
      <c r="E1940">
        <v>2</v>
      </c>
    </row>
    <row r="1941" spans="1:5" x14ac:dyDescent="0.25">
      <c r="A1941" t="str">
        <f t="shared" si="28"/>
        <v>Thursday</v>
      </c>
      <c r="B1941" s="1">
        <f>DATE(2020,10,1)</f>
        <v>44105</v>
      </c>
      <c r="C1941">
        <v>7</v>
      </c>
      <c r="D1941">
        <v>1</v>
      </c>
      <c r="E1941">
        <v>2</v>
      </c>
    </row>
    <row r="1942" spans="1:5" x14ac:dyDescent="0.25">
      <c r="A1942" t="str">
        <f t="shared" si="28"/>
        <v>Friday</v>
      </c>
      <c r="B1942" s="1">
        <f>DATE(2020,10,2)</f>
        <v>44106</v>
      </c>
      <c r="C1942">
        <v>9</v>
      </c>
      <c r="D1942">
        <v>0</v>
      </c>
      <c r="E1942">
        <v>1</v>
      </c>
    </row>
    <row r="1943" spans="1:5" x14ac:dyDescent="0.25">
      <c r="A1943" t="str">
        <f t="shared" si="28"/>
        <v>Saturday</v>
      </c>
      <c r="B1943" s="1">
        <f>DATE(2020,10,3)</f>
        <v>44107</v>
      </c>
      <c r="C1943">
        <v>19</v>
      </c>
      <c r="D1943">
        <v>0</v>
      </c>
      <c r="E1943">
        <v>0</v>
      </c>
    </row>
    <row r="1944" spans="1:5" x14ac:dyDescent="0.25">
      <c r="A1944" t="str">
        <f t="shared" si="28"/>
        <v>Sunday</v>
      </c>
      <c r="B1944" s="1">
        <f>DATE(2020,10,4)</f>
        <v>44108</v>
      </c>
      <c r="C1944">
        <v>17</v>
      </c>
      <c r="D1944">
        <v>0</v>
      </c>
      <c r="E1944">
        <v>0</v>
      </c>
    </row>
    <row r="1945" spans="1:5" x14ac:dyDescent="0.25">
      <c r="A1945" t="str">
        <f t="shared" si="28"/>
        <v>Monday</v>
      </c>
      <c r="B1945" s="1">
        <f>DATE(2020,10,5)</f>
        <v>44109</v>
      </c>
      <c r="C1945">
        <v>6</v>
      </c>
      <c r="D1945">
        <v>0</v>
      </c>
      <c r="E1945">
        <v>0</v>
      </c>
    </row>
    <row r="1946" spans="1:5" x14ac:dyDescent="0.25">
      <c r="A1946" t="str">
        <f t="shared" si="28"/>
        <v>Tuesday</v>
      </c>
      <c r="B1946" s="1">
        <f>DATE(2020,10,6)</f>
        <v>44110</v>
      </c>
      <c r="C1946">
        <v>18</v>
      </c>
      <c r="D1946">
        <v>0</v>
      </c>
      <c r="E1946">
        <v>1</v>
      </c>
    </row>
    <row r="1947" spans="1:5" x14ac:dyDescent="0.25">
      <c r="A1947" t="str">
        <f t="shared" si="28"/>
        <v>Wednesday</v>
      </c>
      <c r="B1947" s="1">
        <f>DATE(2020,10,7)</f>
        <v>44111</v>
      </c>
      <c r="C1947">
        <v>24</v>
      </c>
      <c r="D1947">
        <v>0</v>
      </c>
      <c r="E1947">
        <v>1</v>
      </c>
    </row>
    <row r="1948" spans="1:5" x14ac:dyDescent="0.25">
      <c r="A1948" t="str">
        <f t="shared" si="28"/>
        <v>Thursday</v>
      </c>
      <c r="B1948" s="1">
        <f>DATE(2020,10,8)</f>
        <v>44112</v>
      </c>
      <c r="C1948">
        <v>32</v>
      </c>
      <c r="D1948">
        <v>0</v>
      </c>
      <c r="E1948">
        <v>2</v>
      </c>
    </row>
    <row r="1949" spans="1:5" x14ac:dyDescent="0.25">
      <c r="A1949" t="str">
        <f t="shared" si="28"/>
        <v>Friday</v>
      </c>
      <c r="B1949" s="1">
        <f>DATE(2020,10,9)</f>
        <v>44113</v>
      </c>
      <c r="C1949">
        <v>2</v>
      </c>
      <c r="D1949">
        <v>0</v>
      </c>
      <c r="E1949">
        <v>0</v>
      </c>
    </row>
    <row r="1950" spans="1:5" x14ac:dyDescent="0.25">
      <c r="A1950" t="str">
        <f t="shared" si="28"/>
        <v>Saturday</v>
      </c>
      <c r="B1950" s="1">
        <f>DATE(2020,10,10)</f>
        <v>44114</v>
      </c>
      <c r="C1950">
        <v>6</v>
      </c>
      <c r="D1950">
        <v>0</v>
      </c>
      <c r="E1950">
        <v>0</v>
      </c>
    </row>
    <row r="1951" spans="1:5" x14ac:dyDescent="0.25">
      <c r="A1951" t="str">
        <f t="shared" si="28"/>
        <v>Sunday</v>
      </c>
      <c r="B1951" s="1">
        <f>DATE(2020,10,11)</f>
        <v>44115</v>
      </c>
      <c r="C1951">
        <v>17</v>
      </c>
      <c r="D1951">
        <v>1</v>
      </c>
      <c r="E1951">
        <v>0</v>
      </c>
    </row>
    <row r="1952" spans="1:5" x14ac:dyDescent="0.25">
      <c r="A1952" t="str">
        <f t="shared" si="28"/>
        <v>Monday</v>
      </c>
      <c r="B1952" s="1">
        <f>DATE(2020,10,12)</f>
        <v>44116</v>
      </c>
      <c r="C1952">
        <v>12</v>
      </c>
      <c r="D1952">
        <v>0</v>
      </c>
      <c r="E1952">
        <v>0</v>
      </c>
    </row>
    <row r="1953" spans="1:5" x14ac:dyDescent="0.25">
      <c r="A1953" t="str">
        <f t="shared" si="28"/>
        <v>Tuesday</v>
      </c>
      <c r="B1953" s="1">
        <f>DATE(2020,10,13)</f>
        <v>44117</v>
      </c>
      <c r="C1953">
        <v>52</v>
      </c>
      <c r="D1953">
        <v>1</v>
      </c>
      <c r="E1953">
        <v>1</v>
      </c>
    </row>
    <row r="1954" spans="1:5" x14ac:dyDescent="0.25">
      <c r="A1954" t="str">
        <f t="shared" si="28"/>
        <v>Wednesday</v>
      </c>
      <c r="B1954" s="1">
        <f>DATE(2020,10,14)</f>
        <v>44118</v>
      </c>
      <c r="C1954">
        <v>3</v>
      </c>
      <c r="D1954">
        <v>0</v>
      </c>
      <c r="E1954">
        <v>0</v>
      </c>
    </row>
    <row r="1955" spans="1:5" x14ac:dyDescent="0.25">
      <c r="A1955" t="str">
        <f t="shared" si="28"/>
        <v>Thursday</v>
      </c>
      <c r="B1955" s="1">
        <f>DATE(2020,10,15)</f>
        <v>44119</v>
      </c>
      <c r="C1955">
        <v>16</v>
      </c>
      <c r="D1955">
        <v>0</v>
      </c>
      <c r="E1955">
        <v>1</v>
      </c>
    </row>
    <row r="1956" spans="1:5" x14ac:dyDescent="0.25">
      <c r="A1956" t="str">
        <f t="shared" si="28"/>
        <v>Friday</v>
      </c>
      <c r="B1956" s="1">
        <f>DATE(2020,10,16)</f>
        <v>44120</v>
      </c>
      <c r="C1956">
        <v>6</v>
      </c>
      <c r="D1956">
        <v>0</v>
      </c>
      <c r="E1956">
        <v>0</v>
      </c>
    </row>
    <row r="1957" spans="1:5" x14ac:dyDescent="0.25">
      <c r="A1957" t="str">
        <f t="shared" si="28"/>
        <v>Saturday</v>
      </c>
      <c r="B1957" s="1">
        <f>DATE(2020,10,17)</f>
        <v>44121</v>
      </c>
      <c r="C1957">
        <v>50</v>
      </c>
      <c r="D1957">
        <v>0</v>
      </c>
      <c r="E1957">
        <v>1</v>
      </c>
    </row>
    <row r="1958" spans="1:5" x14ac:dyDescent="0.25">
      <c r="A1958" t="str">
        <f t="shared" si="28"/>
        <v>Sunday</v>
      </c>
      <c r="B1958" s="1">
        <f>DATE(2020,10,18)</f>
        <v>44122</v>
      </c>
      <c r="C1958">
        <v>12</v>
      </c>
      <c r="D1958">
        <v>0</v>
      </c>
      <c r="E1958">
        <v>1</v>
      </c>
    </row>
    <row r="1959" spans="1:5" x14ac:dyDescent="0.25">
      <c r="A1959" t="str">
        <f t="shared" si="28"/>
        <v>Monday</v>
      </c>
      <c r="B1959" s="1">
        <f>DATE(2020,10,19)</f>
        <v>44123</v>
      </c>
      <c r="C1959">
        <v>16</v>
      </c>
      <c r="D1959">
        <v>0</v>
      </c>
      <c r="E1959">
        <v>1</v>
      </c>
    </row>
    <row r="1960" spans="1:5" x14ac:dyDescent="0.25">
      <c r="A1960" t="str">
        <f t="shared" si="28"/>
        <v>Tuesday</v>
      </c>
      <c r="B1960" s="1">
        <f>DATE(2020,10,20)</f>
        <v>44124</v>
      </c>
      <c r="C1960">
        <v>4</v>
      </c>
      <c r="D1960">
        <v>0</v>
      </c>
      <c r="E1960">
        <v>0</v>
      </c>
    </row>
    <row r="1961" spans="1:5" x14ac:dyDescent="0.25">
      <c r="A1961" t="str">
        <f t="shared" si="28"/>
        <v>Wednesday</v>
      </c>
      <c r="B1961" s="1">
        <f>DATE(2020,10,21)</f>
        <v>44125</v>
      </c>
      <c r="C1961">
        <v>23</v>
      </c>
      <c r="D1961">
        <v>0</v>
      </c>
      <c r="E1961">
        <v>0</v>
      </c>
    </row>
    <row r="1962" spans="1:5" x14ac:dyDescent="0.25">
      <c r="A1962" t="str">
        <f t="shared" si="28"/>
        <v>Thursday</v>
      </c>
      <c r="B1962" s="1">
        <f>DATE(2020,10,22)</f>
        <v>44126</v>
      </c>
      <c r="C1962">
        <v>15</v>
      </c>
      <c r="D1962">
        <v>0</v>
      </c>
      <c r="E1962">
        <v>0</v>
      </c>
    </row>
    <row r="1963" spans="1:5" x14ac:dyDescent="0.25">
      <c r="A1963" t="str">
        <f t="shared" si="28"/>
        <v>Friday</v>
      </c>
      <c r="B1963" s="1">
        <f>DATE(2020,10,23)</f>
        <v>44127</v>
      </c>
      <c r="C1963">
        <v>12</v>
      </c>
      <c r="D1963">
        <v>0</v>
      </c>
      <c r="E1963">
        <v>1</v>
      </c>
    </row>
    <row r="1964" spans="1:5" x14ac:dyDescent="0.25">
      <c r="A1964" t="str">
        <f t="shared" si="28"/>
        <v>Saturday</v>
      </c>
      <c r="B1964" s="1">
        <f>DATE(2020,10,24)</f>
        <v>44128</v>
      </c>
      <c r="C1964">
        <v>43</v>
      </c>
      <c r="D1964">
        <v>1</v>
      </c>
      <c r="E1964">
        <v>3</v>
      </c>
    </row>
    <row r="1965" spans="1:5" x14ac:dyDescent="0.25">
      <c r="A1965" t="str">
        <f t="shared" si="28"/>
        <v>Sunday</v>
      </c>
      <c r="B1965" s="1">
        <f>DATE(2020,10,25)</f>
        <v>44129</v>
      </c>
      <c r="C1965">
        <v>11</v>
      </c>
      <c r="D1965">
        <v>0</v>
      </c>
      <c r="E1965">
        <v>1</v>
      </c>
    </row>
    <row r="1966" spans="1:5" x14ac:dyDescent="0.25">
      <c r="A1966" t="str">
        <f t="shared" si="28"/>
        <v>Monday</v>
      </c>
      <c r="B1966" s="1">
        <f>DATE(2020,10,26)</f>
        <v>44130</v>
      </c>
      <c r="C1966">
        <v>41</v>
      </c>
      <c r="D1966">
        <v>1</v>
      </c>
      <c r="E1966">
        <v>0</v>
      </c>
    </row>
    <row r="1967" spans="1:5" x14ac:dyDescent="0.25">
      <c r="A1967" t="str">
        <f t="shared" si="28"/>
        <v>Tuesday</v>
      </c>
      <c r="B1967" s="1">
        <f>DATE(2020,10,27)</f>
        <v>44131</v>
      </c>
      <c r="C1967">
        <v>38</v>
      </c>
      <c r="D1967">
        <v>1</v>
      </c>
      <c r="E1967">
        <v>0</v>
      </c>
    </row>
    <row r="1968" spans="1:5" x14ac:dyDescent="0.25">
      <c r="A1968" t="str">
        <f t="shared" si="28"/>
        <v>Wednesday</v>
      </c>
      <c r="B1968" s="1">
        <f>DATE(2020,10,28)</f>
        <v>44132</v>
      </c>
      <c r="C1968">
        <v>23</v>
      </c>
      <c r="D1968">
        <v>3</v>
      </c>
      <c r="E1968">
        <v>0</v>
      </c>
    </row>
    <row r="1969" spans="1:5" x14ac:dyDescent="0.25">
      <c r="A1969" t="str">
        <f t="shared" si="28"/>
        <v>Thursday</v>
      </c>
      <c r="B1969" s="1">
        <f>DATE(2020,10,29)</f>
        <v>44133</v>
      </c>
      <c r="C1969">
        <v>4</v>
      </c>
      <c r="D1969">
        <v>1</v>
      </c>
      <c r="E1969">
        <v>0</v>
      </c>
    </row>
    <row r="1970" spans="1:5" x14ac:dyDescent="0.25">
      <c r="A1970" t="str">
        <f t="shared" si="28"/>
        <v>Friday</v>
      </c>
      <c r="B1970" s="1">
        <f>DATE(2020,10,30)</f>
        <v>44134</v>
      </c>
      <c r="C1970">
        <v>29</v>
      </c>
      <c r="D1970">
        <v>0</v>
      </c>
      <c r="E1970">
        <v>0</v>
      </c>
    </row>
    <row r="1971" spans="1:5" x14ac:dyDescent="0.25">
      <c r="A1971" t="str">
        <f t="shared" si="28"/>
        <v>Saturday</v>
      </c>
      <c r="B1971" s="1">
        <f>DATE(2020,10,31)</f>
        <v>44135</v>
      </c>
      <c r="C1971">
        <v>37</v>
      </c>
      <c r="D1971">
        <v>0</v>
      </c>
      <c r="E1971">
        <v>1</v>
      </c>
    </row>
    <row r="1972" spans="1:5" x14ac:dyDescent="0.25">
      <c r="A1972" t="str">
        <f t="shared" si="28"/>
        <v>Sunday</v>
      </c>
      <c r="B1972" s="1">
        <f>DATE(2020,11,1)</f>
        <v>44136</v>
      </c>
      <c r="C1972">
        <v>6</v>
      </c>
      <c r="D1972">
        <v>1</v>
      </c>
      <c r="E1972">
        <v>0</v>
      </c>
    </row>
    <row r="1973" spans="1:5" x14ac:dyDescent="0.25">
      <c r="A1973" t="str">
        <f t="shared" si="28"/>
        <v>Monday</v>
      </c>
      <c r="B1973" s="1">
        <f>DATE(2020,11,2)</f>
        <v>44137</v>
      </c>
      <c r="C1973">
        <v>37</v>
      </c>
      <c r="D1973">
        <v>1</v>
      </c>
      <c r="E1973">
        <v>1</v>
      </c>
    </row>
    <row r="1974" spans="1:5" x14ac:dyDescent="0.25">
      <c r="A1974" t="str">
        <f t="shared" si="28"/>
        <v>Tuesday</v>
      </c>
      <c r="B1974" s="1">
        <f>DATE(2020,11,3)</f>
        <v>44138</v>
      </c>
      <c r="C1974">
        <v>13</v>
      </c>
      <c r="D1974">
        <v>0</v>
      </c>
      <c r="E1974">
        <v>2</v>
      </c>
    </row>
    <row r="1975" spans="1:5" x14ac:dyDescent="0.25">
      <c r="A1975" t="str">
        <f t="shared" si="28"/>
        <v>Wednesday</v>
      </c>
      <c r="B1975" s="1">
        <f>DATE(2020,11,4)</f>
        <v>44139</v>
      </c>
      <c r="C1975">
        <v>18</v>
      </c>
      <c r="D1975">
        <v>0</v>
      </c>
      <c r="E1975">
        <v>2</v>
      </c>
    </row>
    <row r="1976" spans="1:5" x14ac:dyDescent="0.25">
      <c r="A1976" t="str">
        <f t="shared" si="28"/>
        <v>Thursday</v>
      </c>
      <c r="B1976" s="1">
        <f>DATE(2020,11,5)</f>
        <v>44140</v>
      </c>
      <c r="C1976">
        <v>18</v>
      </c>
      <c r="D1976">
        <v>0</v>
      </c>
      <c r="E1976">
        <v>1</v>
      </c>
    </row>
    <row r="1977" spans="1:5" x14ac:dyDescent="0.25">
      <c r="A1977" t="str">
        <f t="shared" si="28"/>
        <v>Friday</v>
      </c>
      <c r="B1977" s="1">
        <f>DATE(2020,11,6)</f>
        <v>44141</v>
      </c>
      <c r="C1977">
        <v>14</v>
      </c>
      <c r="D1977">
        <v>0</v>
      </c>
      <c r="E1977">
        <v>1</v>
      </c>
    </row>
    <row r="1978" spans="1:5" x14ac:dyDescent="0.25">
      <c r="A1978" t="str">
        <f t="shared" si="28"/>
        <v>Saturday</v>
      </c>
      <c r="B1978" s="1">
        <f>DATE(2020,11,7)</f>
        <v>44142</v>
      </c>
      <c r="C1978">
        <v>7</v>
      </c>
      <c r="D1978">
        <v>0</v>
      </c>
      <c r="E1978">
        <v>0</v>
      </c>
    </row>
    <row r="1979" spans="1:5" x14ac:dyDescent="0.25">
      <c r="A1979" t="str">
        <f t="shared" si="28"/>
        <v>Sunday</v>
      </c>
      <c r="B1979" s="1">
        <f>DATE(2020,11,8)</f>
        <v>44143</v>
      </c>
      <c r="C1979">
        <v>7</v>
      </c>
      <c r="D1979">
        <v>1</v>
      </c>
      <c r="E1979">
        <v>2</v>
      </c>
    </row>
    <row r="1980" spans="1:5" x14ac:dyDescent="0.25">
      <c r="A1980" t="str">
        <f t="shared" si="28"/>
        <v>Monday</v>
      </c>
      <c r="B1980" s="1">
        <f>DATE(2020,11,9)</f>
        <v>44144</v>
      </c>
      <c r="C1980">
        <v>10</v>
      </c>
      <c r="D1980">
        <v>1</v>
      </c>
      <c r="E1980">
        <v>3</v>
      </c>
    </row>
    <row r="1981" spans="1:5" x14ac:dyDescent="0.25">
      <c r="A1981" t="str">
        <f t="shared" si="28"/>
        <v>Tuesday</v>
      </c>
      <c r="B1981" s="1">
        <f>DATE(2020,11,10)</f>
        <v>44145</v>
      </c>
      <c r="C1981">
        <v>3</v>
      </c>
      <c r="D1981">
        <v>0</v>
      </c>
      <c r="E1981">
        <v>0</v>
      </c>
    </row>
    <row r="1982" spans="1:5" x14ac:dyDescent="0.25">
      <c r="A1982" t="str">
        <f t="shared" si="28"/>
        <v>Wednesday</v>
      </c>
      <c r="B1982" s="1">
        <f>DATE(2020,11,11)</f>
        <v>44146</v>
      </c>
      <c r="C1982">
        <v>3</v>
      </c>
      <c r="D1982">
        <v>0</v>
      </c>
      <c r="E1982">
        <v>0</v>
      </c>
    </row>
    <row r="1983" spans="1:5" x14ac:dyDescent="0.25">
      <c r="A1983" t="str">
        <f t="shared" si="28"/>
        <v>Thursday</v>
      </c>
      <c r="B1983" s="1">
        <v>44147</v>
      </c>
      <c r="C1983">
        <v>0</v>
      </c>
      <c r="D1983">
        <v>0</v>
      </c>
      <c r="E1983">
        <v>0</v>
      </c>
    </row>
    <row r="1984" spans="1:5" x14ac:dyDescent="0.25">
      <c r="A1984" t="str">
        <f t="shared" si="28"/>
        <v>Friday</v>
      </c>
      <c r="B1984" s="1">
        <f>DATE(2020,11,13)</f>
        <v>44148</v>
      </c>
      <c r="C1984">
        <v>11</v>
      </c>
      <c r="D1984">
        <v>0</v>
      </c>
      <c r="E1984">
        <v>0</v>
      </c>
    </row>
    <row r="1985" spans="1:5" x14ac:dyDescent="0.25">
      <c r="A1985" t="str">
        <f t="shared" si="28"/>
        <v>Saturday</v>
      </c>
      <c r="B1985" s="1">
        <f>DATE(2020,11,14)</f>
        <v>44149</v>
      </c>
      <c r="C1985">
        <v>17</v>
      </c>
      <c r="D1985">
        <v>1</v>
      </c>
      <c r="E1985">
        <v>1</v>
      </c>
    </row>
    <row r="1986" spans="1:5" x14ac:dyDescent="0.25">
      <c r="A1986" t="str">
        <f t="shared" ref="A1986:A1989" si="29">TEXT(B1986,"dddd")</f>
        <v>Sunday</v>
      </c>
      <c r="B1986" s="1">
        <f>DATE(2020,11,15)</f>
        <v>44150</v>
      </c>
      <c r="C1986">
        <v>26</v>
      </c>
      <c r="D1986">
        <v>0</v>
      </c>
      <c r="E1986">
        <v>2</v>
      </c>
    </row>
    <row r="1987" spans="1:5" x14ac:dyDescent="0.25">
      <c r="A1987" t="str">
        <f t="shared" si="29"/>
        <v>Monday</v>
      </c>
      <c r="B1987" s="1">
        <f>DATE(2020,11,16)</f>
        <v>44151</v>
      </c>
      <c r="C1987">
        <v>18</v>
      </c>
      <c r="D1987">
        <v>0</v>
      </c>
      <c r="E1987">
        <v>1</v>
      </c>
    </row>
    <row r="1988" spans="1:5" x14ac:dyDescent="0.25">
      <c r="A1988" t="str">
        <f t="shared" si="29"/>
        <v>Tuesday</v>
      </c>
      <c r="B1988" s="1">
        <f>DATE(2020,11,17)</f>
        <v>44152</v>
      </c>
      <c r="C1988">
        <v>18</v>
      </c>
      <c r="D1988">
        <v>0</v>
      </c>
      <c r="E1988">
        <v>0</v>
      </c>
    </row>
    <row r="1989" spans="1:5" x14ac:dyDescent="0.25">
      <c r="A1989" t="str">
        <f t="shared" si="29"/>
        <v>Wednesday</v>
      </c>
      <c r="B1989" s="1">
        <f>DATE(2020,11,18)</f>
        <v>44153</v>
      </c>
      <c r="C1989">
        <v>22</v>
      </c>
      <c r="D1989">
        <v>0</v>
      </c>
      <c r="E1989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 Coughlan</cp:lastModifiedBy>
  <dcterms:created xsi:type="dcterms:W3CDTF">2020-12-03T21:09:34Z</dcterms:created>
  <dcterms:modified xsi:type="dcterms:W3CDTF">2020-12-04T02:28:21Z</dcterms:modified>
</cp:coreProperties>
</file>