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defaultThemeVersion="124226"/>
  <xr:revisionPtr revIDLastSave="0" documentId="13_ncr:1_{A8B0A233-3330-4D12-BAC1-79968ED2419A}" xr6:coauthVersionLast="37" xr6:coauthVersionMax="37" xr10:uidLastSave="{00000000-0000-0000-0000-000000000000}"/>
  <bookViews>
    <workbookView xWindow="240" yWindow="105" windowWidth="14805" windowHeight="8010" activeTab="1" xr2:uid="{00000000-000D-0000-FFFF-FFFF00000000}"/>
  </bookViews>
  <sheets>
    <sheet name="投资潜力指数" sheetId="1" r:id="rId1"/>
    <sheet name="train" sheetId="7" r:id="rId2"/>
    <sheet name="市场供需因子" sheetId="2" r:id="rId3"/>
    <sheet name="经济因子" sheetId="3" r:id="rId4"/>
    <sheet name="区位因子" sheetId="4" r:id="rId5"/>
    <sheet name="区位因子1" sheetId="6" r:id="rId6"/>
    <sheet name="人口因子" sheetId="5" r:id="rId7"/>
  </sheets>
  <externalReferences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0" i="6" l="1"/>
  <c r="G20" i="6"/>
  <c r="F20" i="6"/>
  <c r="E20" i="6"/>
  <c r="D20" i="6"/>
  <c r="C20" i="6"/>
  <c r="B20" i="6"/>
  <c r="H19" i="6"/>
  <c r="H21" i="6" s="1"/>
  <c r="G19" i="6"/>
  <c r="F19" i="6"/>
  <c r="E19" i="6"/>
  <c r="D19" i="6"/>
  <c r="D21" i="6" s="1"/>
  <c r="C19" i="6"/>
  <c r="B19" i="6"/>
  <c r="B21" i="6" s="1"/>
  <c r="B36" i="6" s="1"/>
  <c r="D20" i="1"/>
  <c r="D21" i="1" s="1"/>
  <c r="G20" i="5"/>
  <c r="F20" i="5"/>
  <c r="E20" i="5"/>
  <c r="D20" i="5"/>
  <c r="C20" i="5"/>
  <c r="B20" i="5"/>
  <c r="G19" i="5"/>
  <c r="G21" i="5" s="1"/>
  <c r="F19" i="5"/>
  <c r="F21" i="5" s="1"/>
  <c r="E19" i="5"/>
  <c r="D19" i="5"/>
  <c r="C19" i="5"/>
  <c r="C21" i="5" s="1"/>
  <c r="B19" i="5"/>
  <c r="B21" i="5" s="1"/>
  <c r="E20" i="4"/>
  <c r="D20" i="4"/>
  <c r="C20" i="4"/>
  <c r="B20" i="4"/>
  <c r="E19" i="4"/>
  <c r="E21" i="4" s="1"/>
  <c r="D19" i="4"/>
  <c r="D21" i="4" s="1"/>
  <c r="C19" i="4"/>
  <c r="C21" i="4" s="1"/>
  <c r="B19" i="4"/>
  <c r="B21" i="4" s="1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N19" i="3"/>
  <c r="M19" i="3"/>
  <c r="M21" i="3" s="1"/>
  <c r="M37" i="3" s="1"/>
  <c r="L19" i="3"/>
  <c r="L21" i="3" s="1"/>
  <c r="L26" i="3" s="1"/>
  <c r="K19" i="3"/>
  <c r="J19" i="3"/>
  <c r="J21" i="3" s="1"/>
  <c r="J36" i="3" s="1"/>
  <c r="I19" i="3"/>
  <c r="I21" i="3" s="1"/>
  <c r="I25" i="3" s="1"/>
  <c r="H19" i="3"/>
  <c r="H21" i="3" s="1"/>
  <c r="H30" i="3" s="1"/>
  <c r="G19" i="3"/>
  <c r="F19" i="3"/>
  <c r="F21" i="3" s="1"/>
  <c r="F40" i="3" s="1"/>
  <c r="E19" i="3"/>
  <c r="E21" i="3" s="1"/>
  <c r="E29" i="3" s="1"/>
  <c r="D19" i="3"/>
  <c r="D21" i="3" s="1"/>
  <c r="D34" i="3" s="1"/>
  <c r="C19" i="3"/>
  <c r="B19" i="3"/>
  <c r="B21" i="3" s="1"/>
  <c r="B28" i="3" s="1"/>
  <c r="N20" i="2"/>
  <c r="M20" i="2"/>
  <c r="L20" i="2"/>
  <c r="J20" i="2"/>
  <c r="I20" i="2"/>
  <c r="H20" i="2"/>
  <c r="G20" i="2"/>
  <c r="F20" i="2"/>
  <c r="D20" i="2"/>
  <c r="C20" i="2"/>
  <c r="B20" i="2"/>
  <c r="N19" i="2"/>
  <c r="M19" i="2"/>
  <c r="M21" i="2" s="1"/>
  <c r="L19" i="2"/>
  <c r="J19" i="2"/>
  <c r="I19" i="2"/>
  <c r="H19" i="2"/>
  <c r="H21" i="2" s="1"/>
  <c r="G19" i="2"/>
  <c r="F19" i="2"/>
  <c r="D19" i="2"/>
  <c r="C19" i="2"/>
  <c r="C21" i="2" s="1"/>
  <c r="B19" i="2"/>
  <c r="P18" i="2"/>
  <c r="Q18" i="2" s="1"/>
  <c r="O18" i="2"/>
  <c r="K18" i="2"/>
  <c r="E18" i="2"/>
  <c r="Q17" i="2"/>
  <c r="O17" i="2"/>
  <c r="K17" i="2"/>
  <c r="E17" i="2"/>
  <c r="Q16" i="2"/>
  <c r="O16" i="2"/>
  <c r="K16" i="2"/>
  <c r="E16" i="2"/>
  <c r="Q15" i="2"/>
  <c r="O15" i="2"/>
  <c r="K15" i="2"/>
  <c r="E15" i="2"/>
  <c r="Q14" i="2"/>
  <c r="O14" i="2"/>
  <c r="K14" i="2"/>
  <c r="E14" i="2"/>
  <c r="Q13" i="2"/>
  <c r="O13" i="2"/>
  <c r="K13" i="2"/>
  <c r="E13" i="2"/>
  <c r="Q12" i="2"/>
  <c r="O12" i="2"/>
  <c r="K12" i="2"/>
  <c r="E12" i="2"/>
  <c r="Q11" i="2"/>
  <c r="O11" i="2"/>
  <c r="K11" i="2"/>
  <c r="E11" i="2"/>
  <c r="Q10" i="2"/>
  <c r="O10" i="2"/>
  <c r="K10" i="2"/>
  <c r="E10" i="2"/>
  <c r="Q9" i="2"/>
  <c r="O9" i="2"/>
  <c r="K9" i="2"/>
  <c r="E9" i="2"/>
  <c r="O8" i="2"/>
  <c r="K8" i="2"/>
  <c r="E8" i="2"/>
  <c r="P7" i="2"/>
  <c r="Q7" i="2" s="1"/>
  <c r="O7" i="2"/>
  <c r="K7" i="2"/>
  <c r="E7" i="2"/>
  <c r="Q6" i="2"/>
  <c r="O6" i="2"/>
  <c r="K6" i="2"/>
  <c r="E6" i="2"/>
  <c r="Q5" i="2"/>
  <c r="O5" i="2"/>
  <c r="K5" i="2"/>
  <c r="E5" i="2"/>
  <c r="Q4" i="2"/>
  <c r="O4" i="2"/>
  <c r="K4" i="2"/>
  <c r="E4" i="2"/>
  <c r="E3" i="2" s="1"/>
  <c r="E20" i="2" s="1"/>
  <c r="C20" i="1"/>
  <c r="C21" i="1" s="1"/>
  <c r="E20" i="1"/>
  <c r="E21" i="1" s="1"/>
  <c r="B20" i="1"/>
  <c r="B21" i="1" s="1"/>
  <c r="N21" i="2" l="1"/>
  <c r="N34" i="2" s="1"/>
  <c r="D38" i="3"/>
  <c r="I21" i="2"/>
  <c r="L30" i="3"/>
  <c r="F21" i="2"/>
  <c r="J21" i="2"/>
  <c r="I29" i="3"/>
  <c r="M25" i="3"/>
  <c r="C21" i="6"/>
  <c r="C25" i="6" s="1"/>
  <c r="G21" i="6"/>
  <c r="G40" i="6" s="1"/>
  <c r="N30" i="2"/>
  <c r="H34" i="3"/>
  <c r="F21" i="6"/>
  <c r="F40" i="6" s="1"/>
  <c r="B21" i="2"/>
  <c r="C21" i="3"/>
  <c r="G21" i="3"/>
  <c r="G39" i="3" s="1"/>
  <c r="K21" i="3"/>
  <c r="K39" i="3" s="1"/>
  <c r="D21" i="5"/>
  <c r="D40" i="5" s="1"/>
  <c r="E21" i="5"/>
  <c r="E40" i="5" s="1"/>
  <c r="C33" i="6"/>
  <c r="E21" i="6"/>
  <c r="E25" i="6" s="1"/>
  <c r="B37" i="6"/>
  <c r="F37" i="6"/>
  <c r="G25" i="6"/>
  <c r="G38" i="6"/>
  <c r="C29" i="6"/>
  <c r="G29" i="6"/>
  <c r="G37" i="6"/>
  <c r="C37" i="4"/>
  <c r="B39" i="3"/>
  <c r="F39" i="3"/>
  <c r="N21" i="3"/>
  <c r="N32" i="3" s="1"/>
  <c r="C31" i="3"/>
  <c r="G27" i="3"/>
  <c r="C27" i="3"/>
  <c r="B32" i="3"/>
  <c r="E40" i="3"/>
  <c r="I40" i="3"/>
  <c r="M40" i="3"/>
  <c r="F28" i="3"/>
  <c r="E33" i="3"/>
  <c r="Q8" i="2"/>
  <c r="Q20" i="2" s="1"/>
  <c r="N26" i="2"/>
  <c r="E19" i="2"/>
  <c r="N28" i="2"/>
  <c r="N36" i="2"/>
  <c r="O20" i="2"/>
  <c r="G21" i="2"/>
  <c r="L21" i="2"/>
  <c r="D37" i="6"/>
  <c r="D33" i="6"/>
  <c r="D25" i="6"/>
  <c r="D26" i="6"/>
  <c r="D29" i="6"/>
  <c r="D38" i="6"/>
  <c r="D34" i="6"/>
  <c r="D30" i="6"/>
  <c r="H29" i="6"/>
  <c r="H38" i="6"/>
  <c r="H34" i="6"/>
  <c r="H30" i="6"/>
  <c r="H37" i="6"/>
  <c r="H33" i="6"/>
  <c r="H25" i="6"/>
  <c r="H26" i="6"/>
  <c r="D39" i="6"/>
  <c r="H39" i="6"/>
  <c r="B28" i="6"/>
  <c r="B32" i="6"/>
  <c r="B40" i="6"/>
  <c r="B27" i="6"/>
  <c r="G32" i="6"/>
  <c r="B35" i="6"/>
  <c r="B39" i="6"/>
  <c r="B26" i="6"/>
  <c r="G27" i="6"/>
  <c r="D28" i="6"/>
  <c r="H28" i="6"/>
  <c r="E29" i="6"/>
  <c r="B30" i="6"/>
  <c r="F30" i="6"/>
  <c r="G31" i="6"/>
  <c r="D32" i="6"/>
  <c r="H32" i="6"/>
  <c r="B34" i="6"/>
  <c r="G35" i="6"/>
  <c r="D36" i="6"/>
  <c r="H36" i="6"/>
  <c r="B38" i="6"/>
  <c r="F38" i="6"/>
  <c r="G39" i="6"/>
  <c r="D40" i="6"/>
  <c r="H40" i="6"/>
  <c r="F27" i="6"/>
  <c r="G28" i="6"/>
  <c r="B31" i="6"/>
  <c r="G36" i="6"/>
  <c r="B25" i="6"/>
  <c r="C26" i="6"/>
  <c r="G26" i="6"/>
  <c r="D27" i="6"/>
  <c r="H27" i="6"/>
  <c r="B29" i="6"/>
  <c r="G30" i="6"/>
  <c r="D31" i="6"/>
  <c r="H31" i="6"/>
  <c r="B33" i="6"/>
  <c r="C34" i="6"/>
  <c r="G34" i="6"/>
  <c r="D35" i="6"/>
  <c r="H35" i="6"/>
  <c r="E36" i="6"/>
  <c r="B39" i="5"/>
  <c r="F39" i="5"/>
  <c r="B40" i="5"/>
  <c r="B38" i="5"/>
  <c r="B36" i="5"/>
  <c r="B34" i="5"/>
  <c r="B32" i="5"/>
  <c r="B30" i="5"/>
  <c r="B28" i="5"/>
  <c r="B26" i="5"/>
  <c r="F34" i="5"/>
  <c r="F32" i="5"/>
  <c r="F30" i="5"/>
  <c r="F28" i="5"/>
  <c r="F26" i="5"/>
  <c r="F36" i="5"/>
  <c r="F40" i="5"/>
  <c r="F38" i="5"/>
  <c r="C39" i="5"/>
  <c r="G39" i="5"/>
  <c r="D35" i="5"/>
  <c r="D37" i="5"/>
  <c r="E25" i="5"/>
  <c r="C26" i="5"/>
  <c r="G26" i="5"/>
  <c r="E27" i="5"/>
  <c r="C28" i="5"/>
  <c r="G28" i="5"/>
  <c r="E29" i="5"/>
  <c r="C30" i="5"/>
  <c r="G30" i="5"/>
  <c r="E31" i="5"/>
  <c r="C32" i="5"/>
  <c r="G32" i="5"/>
  <c r="E33" i="5"/>
  <c r="C34" i="5"/>
  <c r="G34" i="5"/>
  <c r="E35" i="5"/>
  <c r="C36" i="5"/>
  <c r="G36" i="5"/>
  <c r="E37" i="5"/>
  <c r="C38" i="5"/>
  <c r="G38" i="5"/>
  <c r="E39" i="5"/>
  <c r="C40" i="5"/>
  <c r="G40" i="5"/>
  <c r="D25" i="5"/>
  <c r="D27" i="5"/>
  <c r="D29" i="5"/>
  <c r="D31" i="5"/>
  <c r="D33" i="5"/>
  <c r="D39" i="5"/>
  <c r="B25" i="5"/>
  <c r="F25" i="5"/>
  <c r="D26" i="5"/>
  <c r="B27" i="5"/>
  <c r="F27" i="5"/>
  <c r="D28" i="5"/>
  <c r="B29" i="5"/>
  <c r="F29" i="5"/>
  <c r="D30" i="5"/>
  <c r="B31" i="5"/>
  <c r="F31" i="5"/>
  <c r="D32" i="5"/>
  <c r="B33" i="5"/>
  <c r="F33" i="5"/>
  <c r="D34" i="5"/>
  <c r="B35" i="5"/>
  <c r="F35" i="5"/>
  <c r="D36" i="5"/>
  <c r="B37" i="5"/>
  <c r="F37" i="5"/>
  <c r="D38" i="5"/>
  <c r="C25" i="5"/>
  <c r="G25" i="5"/>
  <c r="E26" i="5"/>
  <c r="C27" i="5"/>
  <c r="G27" i="5"/>
  <c r="E28" i="5"/>
  <c r="C29" i="5"/>
  <c r="G29" i="5"/>
  <c r="E30" i="5"/>
  <c r="C31" i="5"/>
  <c r="G31" i="5"/>
  <c r="E32" i="5"/>
  <c r="C33" i="5"/>
  <c r="G33" i="5"/>
  <c r="E34" i="5"/>
  <c r="C35" i="5"/>
  <c r="G35" i="5"/>
  <c r="E36" i="5"/>
  <c r="C37" i="5"/>
  <c r="G37" i="5"/>
  <c r="E38" i="5"/>
  <c r="B38" i="4"/>
  <c r="D40" i="4"/>
  <c r="E40" i="4"/>
  <c r="B26" i="4"/>
  <c r="B28" i="4"/>
  <c r="B31" i="4"/>
  <c r="B33" i="4"/>
  <c r="B35" i="4"/>
  <c r="B37" i="4"/>
  <c r="B39" i="4"/>
  <c r="B40" i="4"/>
  <c r="C26" i="4"/>
  <c r="C28" i="4"/>
  <c r="C30" i="4"/>
  <c r="C32" i="4"/>
  <c r="C34" i="4"/>
  <c r="C36" i="4"/>
  <c r="C38" i="4"/>
  <c r="C39" i="4"/>
  <c r="C40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B25" i="4"/>
  <c r="B27" i="4"/>
  <c r="B29" i="4"/>
  <c r="B30" i="4"/>
  <c r="B32" i="4"/>
  <c r="B34" i="4"/>
  <c r="B36" i="4"/>
  <c r="C25" i="4"/>
  <c r="C27" i="4"/>
  <c r="C29" i="4"/>
  <c r="C31" i="4"/>
  <c r="C33" i="4"/>
  <c r="C35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J40" i="3"/>
  <c r="J39" i="3"/>
  <c r="D26" i="3"/>
  <c r="J28" i="3"/>
  <c r="M29" i="3"/>
  <c r="F32" i="3"/>
  <c r="I33" i="3"/>
  <c r="L34" i="3"/>
  <c r="B36" i="3"/>
  <c r="E37" i="3"/>
  <c r="H38" i="3"/>
  <c r="N40" i="3"/>
  <c r="C38" i="3"/>
  <c r="C34" i="3"/>
  <c r="C30" i="3"/>
  <c r="C26" i="3"/>
  <c r="C37" i="3"/>
  <c r="C33" i="3"/>
  <c r="C29" i="3"/>
  <c r="C25" i="3"/>
  <c r="C40" i="3"/>
  <c r="C36" i="3"/>
  <c r="C32" i="3"/>
  <c r="C28" i="3"/>
  <c r="G38" i="3"/>
  <c r="G34" i="3"/>
  <c r="G30" i="3"/>
  <c r="G26" i="3"/>
  <c r="G37" i="3"/>
  <c r="G33" i="3"/>
  <c r="G29" i="3"/>
  <c r="G25" i="3"/>
  <c r="G40" i="3"/>
  <c r="G36" i="3"/>
  <c r="G32" i="3"/>
  <c r="G28" i="3"/>
  <c r="K38" i="3"/>
  <c r="K34" i="3"/>
  <c r="K30" i="3"/>
  <c r="K26" i="3"/>
  <c r="K37" i="3"/>
  <c r="K33" i="3"/>
  <c r="K29" i="3"/>
  <c r="K25" i="3"/>
  <c r="K40" i="3"/>
  <c r="K36" i="3"/>
  <c r="K32" i="3"/>
  <c r="K28" i="3"/>
  <c r="E25" i="3"/>
  <c r="H26" i="3"/>
  <c r="K27" i="3"/>
  <c r="N28" i="3"/>
  <c r="D30" i="3"/>
  <c r="G31" i="3"/>
  <c r="J32" i="3"/>
  <c r="M33" i="3"/>
  <c r="C35" i="3"/>
  <c r="F36" i="3"/>
  <c r="I37" i="3"/>
  <c r="L38" i="3"/>
  <c r="B40" i="3"/>
  <c r="D37" i="3"/>
  <c r="H37" i="3"/>
  <c r="L37" i="3"/>
  <c r="K31" i="3"/>
  <c r="G35" i="3"/>
  <c r="C39" i="3"/>
  <c r="B25" i="3"/>
  <c r="F25" i="3"/>
  <c r="J25" i="3"/>
  <c r="N25" i="3"/>
  <c r="E26" i="3"/>
  <c r="I26" i="3"/>
  <c r="M26" i="3"/>
  <c r="D27" i="3"/>
  <c r="H27" i="3"/>
  <c r="L27" i="3"/>
  <c r="B29" i="3"/>
  <c r="F29" i="3"/>
  <c r="J29" i="3"/>
  <c r="N29" i="3"/>
  <c r="E30" i="3"/>
  <c r="I30" i="3"/>
  <c r="M30" i="3"/>
  <c r="D31" i="3"/>
  <c r="H31" i="3"/>
  <c r="L31" i="3"/>
  <c r="B33" i="3"/>
  <c r="F33" i="3"/>
  <c r="J33" i="3"/>
  <c r="N33" i="3"/>
  <c r="E34" i="3"/>
  <c r="I34" i="3"/>
  <c r="M34" i="3"/>
  <c r="D35" i="3"/>
  <c r="H35" i="3"/>
  <c r="L35" i="3"/>
  <c r="B37" i="3"/>
  <c r="F37" i="3"/>
  <c r="J37" i="3"/>
  <c r="N37" i="3"/>
  <c r="E38" i="3"/>
  <c r="I38" i="3"/>
  <c r="M38" i="3"/>
  <c r="D39" i="3"/>
  <c r="H39" i="3"/>
  <c r="L39" i="3"/>
  <c r="B26" i="3"/>
  <c r="F26" i="3"/>
  <c r="J26" i="3"/>
  <c r="N26" i="3"/>
  <c r="E27" i="3"/>
  <c r="I27" i="3"/>
  <c r="M27" i="3"/>
  <c r="D28" i="3"/>
  <c r="H28" i="3"/>
  <c r="L28" i="3"/>
  <c r="B30" i="3"/>
  <c r="F30" i="3"/>
  <c r="J30" i="3"/>
  <c r="N30" i="3"/>
  <c r="E31" i="3"/>
  <c r="I31" i="3"/>
  <c r="M31" i="3"/>
  <c r="D32" i="3"/>
  <c r="H32" i="3"/>
  <c r="L32" i="3"/>
  <c r="B34" i="3"/>
  <c r="F34" i="3"/>
  <c r="J34" i="3"/>
  <c r="N34" i="3"/>
  <c r="E35" i="3"/>
  <c r="I35" i="3"/>
  <c r="M35" i="3"/>
  <c r="D36" i="3"/>
  <c r="H36" i="3"/>
  <c r="L36" i="3"/>
  <c r="B38" i="3"/>
  <c r="F38" i="3"/>
  <c r="J38" i="3"/>
  <c r="N38" i="3"/>
  <c r="E39" i="3"/>
  <c r="I39" i="3"/>
  <c r="M39" i="3"/>
  <c r="D40" i="3"/>
  <c r="H40" i="3"/>
  <c r="L40" i="3"/>
  <c r="D25" i="3"/>
  <c r="H25" i="3"/>
  <c r="L25" i="3"/>
  <c r="B27" i="3"/>
  <c r="F27" i="3"/>
  <c r="J27" i="3"/>
  <c r="N27" i="3"/>
  <c r="E28" i="3"/>
  <c r="I28" i="3"/>
  <c r="M28" i="3"/>
  <c r="D29" i="3"/>
  <c r="H29" i="3"/>
  <c r="L29" i="3"/>
  <c r="B31" i="3"/>
  <c r="F31" i="3"/>
  <c r="J31" i="3"/>
  <c r="N31" i="3"/>
  <c r="E32" i="3"/>
  <c r="I32" i="3"/>
  <c r="M32" i="3"/>
  <c r="D33" i="3"/>
  <c r="H33" i="3"/>
  <c r="L33" i="3"/>
  <c r="B35" i="3"/>
  <c r="F35" i="3"/>
  <c r="J35" i="3"/>
  <c r="N35" i="3"/>
  <c r="E36" i="3"/>
  <c r="I36" i="3"/>
  <c r="M36" i="3"/>
  <c r="E21" i="2"/>
  <c r="E40" i="2" s="1"/>
  <c r="F39" i="2"/>
  <c r="F38" i="2"/>
  <c r="F40" i="2"/>
  <c r="F26" i="2"/>
  <c r="F30" i="2"/>
  <c r="F32" i="2"/>
  <c r="F34" i="2"/>
  <c r="G39" i="2"/>
  <c r="G38" i="2"/>
  <c r="G37" i="2"/>
  <c r="G36" i="2"/>
  <c r="G35" i="2"/>
  <c r="G34" i="2"/>
  <c r="G33" i="2"/>
  <c r="G32" i="2"/>
  <c r="G31" i="2"/>
  <c r="G30" i="2"/>
  <c r="G28" i="2"/>
  <c r="G27" i="2"/>
  <c r="G25" i="2"/>
  <c r="G40" i="2"/>
  <c r="G29" i="2"/>
  <c r="G26" i="2"/>
  <c r="B40" i="2"/>
  <c r="J40" i="2"/>
  <c r="C40" i="2"/>
  <c r="F25" i="2"/>
  <c r="F27" i="2"/>
  <c r="F29" i="2"/>
  <c r="F31" i="2"/>
  <c r="F33" i="2"/>
  <c r="F35" i="2"/>
  <c r="F37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F28" i="2"/>
  <c r="F36" i="2"/>
  <c r="K20" i="2"/>
  <c r="K19" i="2"/>
  <c r="N40" i="2"/>
  <c r="N39" i="2"/>
  <c r="N38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N25" i="2"/>
  <c r="N27" i="2"/>
  <c r="N29" i="2"/>
  <c r="N31" i="2"/>
  <c r="N33" i="2"/>
  <c r="N35" i="2"/>
  <c r="N37" i="2"/>
  <c r="B25" i="2"/>
  <c r="O19" i="2"/>
  <c r="C25" i="2"/>
  <c r="J25" i="2"/>
  <c r="B26" i="2"/>
  <c r="J26" i="2"/>
  <c r="B27" i="2"/>
  <c r="J27" i="2"/>
  <c r="B28" i="2"/>
  <c r="J28" i="2"/>
  <c r="B29" i="2"/>
  <c r="J29" i="2"/>
  <c r="B30" i="2"/>
  <c r="J30" i="2"/>
  <c r="B31" i="2"/>
  <c r="J31" i="2"/>
  <c r="B32" i="2"/>
  <c r="J32" i="2"/>
  <c r="B33" i="2"/>
  <c r="J33" i="2"/>
  <c r="B34" i="2"/>
  <c r="J34" i="2"/>
  <c r="B35" i="2"/>
  <c r="J35" i="2"/>
  <c r="B36" i="2"/>
  <c r="J36" i="2"/>
  <c r="B37" i="2"/>
  <c r="J37" i="2"/>
  <c r="B38" i="2"/>
  <c r="J38" i="2"/>
  <c r="B39" i="2"/>
  <c r="J39" i="2"/>
  <c r="D34" i="2"/>
  <c r="P19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P20" i="2"/>
  <c r="D21" i="2"/>
  <c r="D37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B22" i="1"/>
  <c r="B23" i="1" s="1"/>
  <c r="D38" i="2" l="1"/>
  <c r="G43" i="2"/>
  <c r="G44" i="2" s="1"/>
  <c r="F33" i="6"/>
  <c r="F25" i="6"/>
  <c r="F35" i="6"/>
  <c r="F36" i="6"/>
  <c r="C35" i="6"/>
  <c r="C40" i="6"/>
  <c r="K35" i="3"/>
  <c r="C32" i="6"/>
  <c r="C30" i="6"/>
  <c r="F32" i="6"/>
  <c r="F34" i="6"/>
  <c r="C27" i="6"/>
  <c r="F31" i="6"/>
  <c r="C38" i="6"/>
  <c r="F29" i="6"/>
  <c r="F39" i="6"/>
  <c r="F28" i="6"/>
  <c r="C39" i="6"/>
  <c r="C31" i="6"/>
  <c r="F26" i="6"/>
  <c r="C36" i="6"/>
  <c r="C28" i="6"/>
  <c r="E37" i="2"/>
  <c r="C37" i="6"/>
  <c r="G33" i="6"/>
  <c r="G43" i="6" s="1"/>
  <c r="G44" i="6" s="1"/>
  <c r="N32" i="2"/>
  <c r="E34" i="6"/>
  <c r="E26" i="6"/>
  <c r="E31" i="6"/>
  <c r="E33" i="6"/>
  <c r="E40" i="6"/>
  <c r="E28" i="6"/>
  <c r="C43" i="6"/>
  <c r="C44" i="6" s="1"/>
  <c r="E38" i="6"/>
  <c r="E39" i="6"/>
  <c r="E37" i="6"/>
  <c r="E30" i="6"/>
  <c r="E35" i="6"/>
  <c r="E32" i="6"/>
  <c r="E27" i="6"/>
  <c r="N39" i="3"/>
  <c r="M43" i="3"/>
  <c r="M44" i="3" s="1"/>
  <c r="I43" i="3"/>
  <c r="I44" i="3" s="1"/>
  <c r="N36" i="3"/>
  <c r="Q35" i="2"/>
  <c r="E30" i="2"/>
  <c r="P21" i="2"/>
  <c r="E25" i="2"/>
  <c r="D25" i="2"/>
  <c r="D26" i="2"/>
  <c r="E26" i="2"/>
  <c r="E34" i="2"/>
  <c r="E38" i="2"/>
  <c r="O39" i="2"/>
  <c r="E33" i="2"/>
  <c r="D30" i="2"/>
  <c r="O21" i="2"/>
  <c r="E29" i="2"/>
  <c r="Q19" i="2"/>
  <c r="Q21" i="2" s="1"/>
  <c r="Q32" i="2" s="1"/>
  <c r="H43" i="6"/>
  <c r="H44" i="6" s="1"/>
  <c r="D43" i="6"/>
  <c r="D44" i="6" s="1"/>
  <c r="F43" i="6"/>
  <c r="F44" i="6" s="1"/>
  <c r="B43" i="6"/>
  <c r="B44" i="6" s="1"/>
  <c r="G43" i="5"/>
  <c r="G44" i="5" s="1"/>
  <c r="E43" i="5"/>
  <c r="E44" i="5" s="1"/>
  <c r="C43" i="5"/>
  <c r="C44" i="5" s="1"/>
  <c r="F43" i="5"/>
  <c r="F44" i="5" s="1"/>
  <c r="D43" i="5"/>
  <c r="D44" i="5" s="1"/>
  <c r="B43" i="5"/>
  <c r="B44" i="5" s="1"/>
  <c r="B43" i="4"/>
  <c r="B44" i="4" s="1"/>
  <c r="C43" i="4"/>
  <c r="C44" i="4" s="1"/>
  <c r="E43" i="4"/>
  <c r="E44" i="4" s="1"/>
  <c r="D43" i="4"/>
  <c r="D44" i="4" s="1"/>
  <c r="L43" i="3"/>
  <c r="L44" i="3" s="1"/>
  <c r="H43" i="3"/>
  <c r="H44" i="3" s="1"/>
  <c r="F43" i="3"/>
  <c r="F44" i="3" s="1"/>
  <c r="E43" i="3"/>
  <c r="E44" i="3" s="1"/>
  <c r="J43" i="3"/>
  <c r="J44" i="3" s="1"/>
  <c r="D43" i="3"/>
  <c r="D44" i="3" s="1"/>
  <c r="B43" i="3"/>
  <c r="B44" i="3" s="1"/>
  <c r="K43" i="3"/>
  <c r="K44" i="3" s="1"/>
  <c r="G43" i="3"/>
  <c r="G44" i="3" s="1"/>
  <c r="C43" i="3"/>
  <c r="C44" i="3" s="1"/>
  <c r="N43" i="3"/>
  <c r="N44" i="3" s="1"/>
  <c r="D27" i="2"/>
  <c r="D31" i="2"/>
  <c r="D39" i="2"/>
  <c r="O28" i="2"/>
  <c r="O33" i="2"/>
  <c r="O37" i="2"/>
  <c r="O40" i="2"/>
  <c r="O29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D28" i="2"/>
  <c r="D32" i="2"/>
  <c r="D36" i="2"/>
  <c r="D40" i="2"/>
  <c r="P29" i="2"/>
  <c r="O26" i="2"/>
  <c r="N43" i="2"/>
  <c r="N44" i="2" s="1"/>
  <c r="K21" i="2"/>
  <c r="K34" i="2" s="1"/>
  <c r="O30" i="2"/>
  <c r="O34" i="2"/>
  <c r="O38" i="2"/>
  <c r="O27" i="2"/>
  <c r="E27" i="2"/>
  <c r="E31" i="2"/>
  <c r="E35" i="2"/>
  <c r="E39" i="2"/>
  <c r="C43" i="2"/>
  <c r="C44" i="2" s="1"/>
  <c r="F43" i="2"/>
  <c r="F44" i="2" s="1"/>
  <c r="D35" i="2"/>
  <c r="L43" i="2"/>
  <c r="L44" i="2" s="1"/>
  <c r="H43" i="2"/>
  <c r="H44" i="2" s="1"/>
  <c r="D29" i="2"/>
  <c r="D33" i="2"/>
  <c r="P40" i="2"/>
  <c r="J43" i="2"/>
  <c r="J44" i="2" s="1"/>
  <c r="B43" i="2"/>
  <c r="B44" i="2" s="1"/>
  <c r="M43" i="2"/>
  <c r="M44" i="2" s="1"/>
  <c r="K25" i="2"/>
  <c r="I43" i="2"/>
  <c r="I44" i="2" s="1"/>
  <c r="K40" i="2"/>
  <c r="K32" i="2"/>
  <c r="O31" i="2"/>
  <c r="O35" i="2"/>
  <c r="K33" i="2"/>
  <c r="E28" i="2"/>
  <c r="E32" i="2"/>
  <c r="E36" i="2"/>
  <c r="C23" i="1"/>
  <c r="D23" i="1"/>
  <c r="E23" i="1"/>
  <c r="B38" i="1" l="1"/>
  <c r="E43" i="2"/>
  <c r="E44" i="2" s="1"/>
  <c r="Q38" i="2"/>
  <c r="Q28" i="2"/>
  <c r="E43" i="6"/>
  <c r="E44" i="6" s="1"/>
  <c r="B45" i="6" s="1"/>
  <c r="Q25" i="2"/>
  <c r="D43" i="2"/>
  <c r="D44" i="2" s="1"/>
  <c r="Q36" i="2"/>
  <c r="Q31" i="2"/>
  <c r="Q37" i="2"/>
  <c r="Q34" i="2"/>
  <c r="Q27" i="2"/>
  <c r="Q26" i="2"/>
  <c r="Q29" i="2"/>
  <c r="Q30" i="2"/>
  <c r="O25" i="2"/>
  <c r="O36" i="2"/>
  <c r="Q33" i="2"/>
  <c r="Q39" i="2"/>
  <c r="Q40" i="2"/>
  <c r="O32" i="2"/>
  <c r="B37" i="1"/>
  <c r="B28" i="1"/>
  <c r="B31" i="1"/>
  <c r="B27" i="1"/>
  <c r="B45" i="5"/>
  <c r="C46" i="5" s="1"/>
  <c r="E46" i="4"/>
  <c r="C46" i="4"/>
  <c r="B45" i="4"/>
  <c r="D46" i="4" s="1"/>
  <c r="B45" i="3"/>
  <c r="L46" i="3" s="1"/>
  <c r="K29" i="2"/>
  <c r="K30" i="2"/>
  <c r="K38" i="2"/>
  <c r="K26" i="2"/>
  <c r="K37" i="2"/>
  <c r="K36" i="2"/>
  <c r="K27" i="2"/>
  <c r="K43" i="2" s="1"/>
  <c r="K44" i="2" s="1"/>
  <c r="K31" i="2"/>
  <c r="K39" i="2"/>
  <c r="K28" i="2"/>
  <c r="P43" i="2"/>
  <c r="P44" i="2" s="1"/>
  <c r="K35" i="2"/>
  <c r="B40" i="1"/>
  <c r="B39" i="1"/>
  <c r="B34" i="1"/>
  <c r="B33" i="1"/>
  <c r="B36" i="1"/>
  <c r="B30" i="1"/>
  <c r="B29" i="1"/>
  <c r="B32" i="1"/>
  <c r="B42" i="1"/>
  <c r="B41" i="1"/>
  <c r="B35" i="1"/>
  <c r="G46" i="3" l="1"/>
  <c r="O43" i="2"/>
  <c r="O44" i="2" s="1"/>
  <c r="H46" i="3"/>
  <c r="F46" i="3"/>
  <c r="E46" i="5"/>
  <c r="B46" i="4"/>
  <c r="B64" i="4" s="1"/>
  <c r="B46" i="3"/>
  <c r="Q43" i="2"/>
  <c r="Q44" i="2" s="1"/>
  <c r="G46" i="6"/>
  <c r="C46" i="6"/>
  <c r="E46" i="6"/>
  <c r="F46" i="6"/>
  <c r="H46" i="6"/>
  <c r="B46" i="6"/>
  <c r="D46" i="6"/>
  <c r="G46" i="5"/>
  <c r="D46" i="5"/>
  <c r="B46" i="5"/>
  <c r="F46" i="5"/>
  <c r="B68" i="4"/>
  <c r="B60" i="4"/>
  <c r="B56" i="4"/>
  <c r="B52" i="4"/>
  <c r="B66" i="4"/>
  <c r="B62" i="4"/>
  <c r="B54" i="4"/>
  <c r="B50" i="4"/>
  <c r="B61" i="4"/>
  <c r="B53" i="4"/>
  <c r="B67" i="4"/>
  <c r="B63" i="4"/>
  <c r="B59" i="4"/>
  <c r="B55" i="4"/>
  <c r="B51" i="4"/>
  <c r="B58" i="4"/>
  <c r="B65" i="4"/>
  <c r="B57" i="4"/>
  <c r="D46" i="3"/>
  <c r="M46" i="3"/>
  <c r="I46" i="3"/>
  <c r="E46" i="3"/>
  <c r="J46" i="3"/>
  <c r="N46" i="3"/>
  <c r="K46" i="3"/>
  <c r="C46" i="3"/>
  <c r="B45" i="2"/>
  <c r="P46" i="2" s="1"/>
  <c r="K46" i="2" l="1"/>
  <c r="B64" i="3"/>
  <c r="B68" i="6"/>
  <c r="B64" i="6"/>
  <c r="B60" i="6"/>
  <c r="B56" i="6"/>
  <c r="B52" i="6"/>
  <c r="B54" i="6"/>
  <c r="B61" i="6"/>
  <c r="B57" i="6"/>
  <c r="B67" i="6"/>
  <c r="B63" i="6"/>
  <c r="B59" i="6"/>
  <c r="B55" i="6"/>
  <c r="B51" i="6"/>
  <c r="B72" i="6" s="1"/>
  <c r="B66" i="6"/>
  <c r="B62" i="6"/>
  <c r="B58" i="6"/>
  <c r="B50" i="6"/>
  <c r="B71" i="6" s="1"/>
  <c r="B65" i="6"/>
  <c r="B86" i="6" s="1"/>
  <c r="B53" i="6"/>
  <c r="B64" i="5"/>
  <c r="B60" i="5"/>
  <c r="B56" i="5"/>
  <c r="B52" i="5"/>
  <c r="B61" i="5"/>
  <c r="B63" i="5"/>
  <c r="B59" i="5"/>
  <c r="B55" i="5"/>
  <c r="B51" i="5"/>
  <c r="B57" i="5"/>
  <c r="B62" i="5"/>
  <c r="B58" i="5"/>
  <c r="B54" i="5"/>
  <c r="B50" i="5"/>
  <c r="B65" i="5"/>
  <c r="B53" i="5"/>
  <c r="B77" i="4"/>
  <c r="B76" i="4"/>
  <c r="B74" i="4"/>
  <c r="B83" i="4"/>
  <c r="B81" i="4"/>
  <c r="B86" i="4"/>
  <c r="B80" i="4"/>
  <c r="B82" i="4"/>
  <c r="B85" i="4"/>
  <c r="B72" i="4"/>
  <c r="B75" i="4"/>
  <c r="B78" i="4"/>
  <c r="B79" i="4"/>
  <c r="B84" i="4"/>
  <c r="B71" i="4"/>
  <c r="B73" i="4"/>
  <c r="B61" i="3"/>
  <c r="B52" i="3"/>
  <c r="B50" i="3"/>
  <c r="B57" i="3"/>
  <c r="B63" i="3"/>
  <c r="B56" i="3"/>
  <c r="B62" i="3"/>
  <c r="B54" i="3"/>
  <c r="B51" i="3"/>
  <c r="B53" i="3"/>
  <c r="B60" i="3"/>
  <c r="B59" i="3"/>
  <c r="B58" i="3"/>
  <c r="B55" i="3"/>
  <c r="B65" i="3"/>
  <c r="G46" i="2"/>
  <c r="E46" i="2"/>
  <c r="B46" i="2"/>
  <c r="J46" i="2"/>
  <c r="L46" i="2"/>
  <c r="D46" i="2"/>
  <c r="F46" i="2"/>
  <c r="N46" i="2"/>
  <c r="M46" i="2"/>
  <c r="O46" i="2"/>
  <c r="H46" i="2"/>
  <c r="C46" i="2"/>
  <c r="Q46" i="2"/>
  <c r="I46" i="2"/>
  <c r="B79" i="6" l="1"/>
  <c r="B76" i="6"/>
  <c r="B78" i="6"/>
  <c r="B77" i="6"/>
  <c r="B74" i="6"/>
  <c r="B83" i="6"/>
  <c r="B80" i="6"/>
  <c r="B82" i="6"/>
  <c r="B81" i="6"/>
  <c r="B84" i="6"/>
  <c r="B75" i="6"/>
  <c r="B85" i="6"/>
  <c r="B73" i="6"/>
  <c r="B66" i="5"/>
  <c r="B66" i="3"/>
  <c r="B64" i="2"/>
  <c r="B60" i="2"/>
  <c r="B56" i="2"/>
  <c r="B52" i="2"/>
  <c r="B63" i="2"/>
  <c r="B59" i="2"/>
  <c r="B55" i="2"/>
  <c r="B51" i="2"/>
  <c r="B58" i="2"/>
  <c r="B50" i="2"/>
  <c r="B54" i="2"/>
  <c r="B61" i="2"/>
  <c r="B65" i="2"/>
  <c r="B57" i="2"/>
  <c r="B62" i="2"/>
  <c r="B53" i="2"/>
  <c r="B67" i="5" l="1"/>
  <c r="B68" i="5" s="1"/>
  <c r="B67" i="3"/>
  <c r="B66" i="2"/>
  <c r="B74" i="5" l="1"/>
  <c r="B84" i="5"/>
  <c r="B83" i="5"/>
  <c r="B82" i="5"/>
  <c r="B71" i="5"/>
  <c r="B75" i="5"/>
  <c r="B77" i="5"/>
  <c r="B73" i="5"/>
  <c r="B76" i="5"/>
  <c r="B81" i="5"/>
  <c r="B80" i="5"/>
  <c r="B85" i="5"/>
  <c r="B86" i="5"/>
  <c r="B79" i="5"/>
  <c r="B78" i="5"/>
  <c r="B72" i="5"/>
  <c r="B68" i="3"/>
  <c r="B85" i="3" s="1"/>
  <c r="B67" i="2"/>
  <c r="B68" i="2" s="1"/>
  <c r="B72" i="3" l="1"/>
  <c r="B86" i="3"/>
  <c r="B74" i="3"/>
  <c r="B76" i="3"/>
  <c r="B84" i="3"/>
  <c r="B80" i="3"/>
  <c r="B75" i="3"/>
  <c r="B83" i="3"/>
  <c r="B73" i="3"/>
  <c r="B79" i="3"/>
  <c r="B78" i="3"/>
  <c r="B81" i="3"/>
  <c r="B77" i="3"/>
  <c r="B82" i="3"/>
  <c r="B71" i="3"/>
  <c r="B82" i="2"/>
  <c r="B78" i="2"/>
  <c r="B80" i="2"/>
  <c r="B83" i="2"/>
  <c r="B84" i="2"/>
  <c r="B81" i="2"/>
  <c r="B76" i="2"/>
  <c r="B75" i="2"/>
  <c r="B74" i="2"/>
  <c r="B86" i="2"/>
  <c r="B77" i="2"/>
  <c r="B71" i="2"/>
  <c r="B73" i="2"/>
  <c r="B72" i="2"/>
  <c r="B85" i="2"/>
  <c r="B79" i="2"/>
</calcChain>
</file>

<file path=xl/sharedStrings.xml><?xml version="1.0" encoding="utf-8"?>
<sst xmlns="http://schemas.openxmlformats.org/spreadsheetml/2006/main" count="588" uniqueCount="150">
  <si>
    <t>指标标准化</t>
  </si>
  <si>
    <t>区位因子</t>
  </si>
  <si>
    <t>2000-12-31</t>
  </si>
  <si>
    <t>2001-12-31</t>
  </si>
  <si>
    <t>2002-12-31</t>
  </si>
  <si>
    <t>2003-12-31</t>
  </si>
  <si>
    <t>2004-12-31</t>
  </si>
  <si>
    <t>2005-12-31</t>
  </si>
  <si>
    <t>2006-12-31</t>
  </si>
  <si>
    <t>2007-12-31</t>
  </si>
  <si>
    <t>2008-12-31</t>
  </si>
  <si>
    <t>2009-12-31</t>
  </si>
  <si>
    <t>2010-12-31</t>
  </si>
  <si>
    <t>2011-12-31</t>
  </si>
  <si>
    <t>2012-12-31</t>
  </si>
  <si>
    <t>2013-12-31</t>
  </si>
  <si>
    <t>2014-12-31</t>
  </si>
  <si>
    <t>2015-12-31</t>
  </si>
  <si>
    <t>经济因子</t>
  </si>
  <si>
    <t>市场供需因子</t>
    <phoneticPr fontId="3" type="noConversion"/>
  </si>
  <si>
    <t>权重</t>
    <phoneticPr fontId="3" type="noConversion"/>
  </si>
  <si>
    <t>var</t>
    <phoneticPr fontId="3" type="noConversion"/>
  </si>
  <si>
    <t>qvar</t>
    <phoneticPr fontId="3" type="noConversion"/>
  </si>
  <si>
    <t>sum</t>
    <phoneticPr fontId="3" type="noConversion"/>
  </si>
  <si>
    <t>weights</t>
    <phoneticPr fontId="3" type="noConversion"/>
  </si>
  <si>
    <t>指数</t>
    <phoneticPr fontId="3" type="noConversion"/>
  </si>
  <si>
    <t>房地产市场指数</t>
    <phoneticPr fontId="3" type="noConversion"/>
  </si>
  <si>
    <t>max</t>
    <phoneticPr fontId="3" type="noConversion"/>
  </si>
  <si>
    <t>min</t>
    <phoneticPr fontId="3" type="noConversion"/>
  </si>
  <si>
    <t>max-min</t>
    <phoneticPr fontId="3" type="noConversion"/>
  </si>
  <si>
    <t>房地产投资潜力指数</t>
    <phoneticPr fontId="3" type="noConversion"/>
  </si>
  <si>
    <t>指标名称</t>
  </si>
  <si>
    <t>商品房屋开发面积:施工房屋面积</t>
    <phoneticPr fontId="3" type="noConversion"/>
  </si>
  <si>
    <t>施工面积增速</t>
    <phoneticPr fontId="3" type="noConversion"/>
  </si>
  <si>
    <t>商品房屋开发面积:竣工房屋面积</t>
  </si>
  <si>
    <t>竣工面积增速</t>
    <phoneticPr fontId="3" type="noConversion"/>
  </si>
  <si>
    <t>商品房屋开发面积:新开工房屋面积</t>
  </si>
  <si>
    <t>新开工面积增速</t>
    <phoneticPr fontId="3" type="noConversion"/>
  </si>
  <si>
    <t>商品房屋销售:销售面积</t>
  </si>
  <si>
    <t>销售面积增速</t>
    <phoneticPr fontId="3" type="noConversion"/>
  </si>
  <si>
    <t>商品房屋销售:销售额</t>
  </si>
  <si>
    <t>销售额增速</t>
    <phoneticPr fontId="3" type="noConversion"/>
  </si>
  <si>
    <t>商品房屋销售:销售价格</t>
  </si>
  <si>
    <t>房价增速</t>
    <phoneticPr fontId="3" type="noConversion"/>
  </si>
  <si>
    <t>本年完成投资额:合计</t>
  </si>
  <si>
    <t>投资增速</t>
    <phoneticPr fontId="3" type="noConversion"/>
  </si>
  <si>
    <t>本年完成投资额:资金状况:资金来源合计</t>
  </si>
  <si>
    <t>资金来源增速</t>
    <phoneticPr fontId="3" type="noConversion"/>
  </si>
  <si>
    <t>土地开发及购置:本年购置土地面积</t>
  </si>
  <si>
    <t>商品房:可售(存量)面积</t>
  </si>
  <si>
    <t>单位</t>
  </si>
  <si>
    <t>万平方米</t>
  </si>
  <si>
    <t>%</t>
    <phoneticPr fontId="3" type="noConversion"/>
  </si>
  <si>
    <t>亿元</t>
  </si>
  <si>
    <t>元/平方米</t>
  </si>
  <si>
    <t>max</t>
    <phoneticPr fontId="3" type="noConversion"/>
  </si>
  <si>
    <t>min</t>
    <phoneticPr fontId="3" type="noConversion"/>
  </si>
  <si>
    <t>max-min</t>
    <phoneticPr fontId="3" type="noConversion"/>
  </si>
  <si>
    <t>区间值处理</t>
    <phoneticPr fontId="3" type="noConversion"/>
  </si>
  <si>
    <t>权重</t>
    <phoneticPr fontId="3" type="noConversion"/>
  </si>
  <si>
    <t>var</t>
    <phoneticPr fontId="3" type="noConversion"/>
  </si>
  <si>
    <t>qvar</t>
    <phoneticPr fontId="3" type="noConversion"/>
  </si>
  <si>
    <t>sum</t>
    <phoneticPr fontId="3" type="noConversion"/>
  </si>
  <si>
    <t>weights</t>
    <phoneticPr fontId="3" type="noConversion"/>
  </si>
  <si>
    <t>指数</t>
    <phoneticPr fontId="3" type="noConversion"/>
  </si>
  <si>
    <t>市场供需因子</t>
    <phoneticPr fontId="3" type="noConversion"/>
  </si>
  <si>
    <t>max</t>
    <phoneticPr fontId="3" type="noConversion"/>
  </si>
  <si>
    <t>min</t>
    <phoneticPr fontId="3" type="noConversion"/>
  </si>
  <si>
    <t>max-min</t>
    <phoneticPr fontId="3" type="noConversion"/>
  </si>
  <si>
    <t>指标标准化</t>
    <phoneticPr fontId="3" type="noConversion"/>
  </si>
  <si>
    <t>市场供需因子</t>
    <phoneticPr fontId="3" type="noConversion"/>
  </si>
  <si>
    <t>城乡居民人民币储蓄存款年底余额</t>
  </si>
  <si>
    <t>储蓄增速</t>
  </si>
  <si>
    <t>社会消费品零售总额</t>
  </si>
  <si>
    <t>社会消费品零售总额增速</t>
  </si>
  <si>
    <t>GDP</t>
  </si>
  <si>
    <t>北京市:GDP指数(上年=100)</t>
  </si>
  <si>
    <t>全社会固定资产投资额</t>
  </si>
  <si>
    <t>全社会固定资产投资额:同比</t>
  </si>
  <si>
    <t>北京财政收入:公共财政收入</t>
  </si>
  <si>
    <t>财政收入增速</t>
  </si>
  <si>
    <t>北京市:人均GDP</t>
  </si>
  <si>
    <t>城镇居民人均可支配收入</t>
  </si>
  <si>
    <t>城镇居民恩格尔系数</t>
  </si>
  <si>
    <t>年末总人口</t>
  </si>
  <si>
    <t>%</t>
  </si>
  <si>
    <t>万元</t>
  </si>
  <si>
    <t>元/人</t>
  </si>
  <si>
    <t>元</t>
  </si>
  <si>
    <t>万人</t>
  </si>
  <si>
    <t>max-min</t>
    <phoneticPr fontId="3" type="noConversion"/>
  </si>
  <si>
    <t>区间值处理</t>
    <phoneticPr fontId="3" type="noConversion"/>
  </si>
  <si>
    <t>权重</t>
    <phoneticPr fontId="3" type="noConversion"/>
  </si>
  <si>
    <t>qvar</t>
    <phoneticPr fontId="3" type="noConversion"/>
  </si>
  <si>
    <t>weights</t>
    <phoneticPr fontId="3" type="noConversion"/>
  </si>
  <si>
    <t>经济因子</t>
    <phoneticPr fontId="3" type="noConversion"/>
  </si>
  <si>
    <t>指标标准化</t>
    <phoneticPr fontId="3" type="noConversion"/>
  </si>
  <si>
    <t>客运总量</t>
    <phoneticPr fontId="3" type="noConversion"/>
  </si>
  <si>
    <t>北京市:高等学校在校学生数</t>
  </si>
  <si>
    <t>北京市:普通中学在校学生数</t>
  </si>
  <si>
    <t>北京市:小学在校学生数</t>
  </si>
  <si>
    <t>min</t>
    <phoneticPr fontId="3" type="noConversion"/>
  </si>
  <si>
    <t>max-min</t>
    <phoneticPr fontId="3" type="noConversion"/>
  </si>
  <si>
    <t>区间值处理</t>
    <phoneticPr fontId="3" type="noConversion"/>
  </si>
  <si>
    <t>权重</t>
    <phoneticPr fontId="3" type="noConversion"/>
  </si>
  <si>
    <t>sum</t>
    <phoneticPr fontId="3" type="noConversion"/>
  </si>
  <si>
    <t>weights</t>
    <phoneticPr fontId="3" type="noConversion"/>
  </si>
  <si>
    <t>房地产市场指数</t>
    <phoneticPr fontId="3" type="noConversion"/>
  </si>
  <si>
    <t>max</t>
    <phoneticPr fontId="3" type="noConversion"/>
  </si>
  <si>
    <t>min</t>
    <phoneticPr fontId="3" type="noConversion"/>
  </si>
  <si>
    <t>max-min</t>
    <phoneticPr fontId="3" type="noConversion"/>
  </si>
  <si>
    <t>指标标准化</t>
    <phoneticPr fontId="3" type="noConversion"/>
  </si>
  <si>
    <t>区位因子</t>
    <phoneticPr fontId="3" type="noConversion"/>
  </si>
  <si>
    <t>人口因子</t>
    <phoneticPr fontId="3" type="noConversion"/>
  </si>
  <si>
    <t>常住人口</t>
  </si>
  <si>
    <t>新增人口规模</t>
  </si>
  <si>
    <t>人口增速</t>
  </si>
  <si>
    <t>常住人口/户籍人口</t>
  </si>
  <si>
    <t>城镇化率</t>
  </si>
  <si>
    <t>常住人口:人口密度</t>
  </si>
  <si>
    <t>人/平方公里</t>
  </si>
  <si>
    <t>min</t>
    <phoneticPr fontId="3" type="noConversion"/>
  </si>
  <si>
    <t>区间值处理</t>
    <phoneticPr fontId="3" type="noConversion"/>
  </si>
  <si>
    <t>权重</t>
    <phoneticPr fontId="3" type="noConversion"/>
  </si>
  <si>
    <t>qvar</t>
    <phoneticPr fontId="3" type="noConversion"/>
  </si>
  <si>
    <t>weights</t>
    <phoneticPr fontId="3" type="noConversion"/>
  </si>
  <si>
    <t>指数</t>
    <phoneticPr fontId="3" type="noConversion"/>
  </si>
  <si>
    <t>min</t>
    <phoneticPr fontId="3" type="noConversion"/>
  </si>
  <si>
    <t>指标标准化</t>
    <phoneticPr fontId="3" type="noConversion"/>
  </si>
  <si>
    <t>客运总量</t>
    <phoneticPr fontId="3" type="noConversion"/>
  </si>
  <si>
    <t>北京市:高等学校在校学生数</t>
    <phoneticPr fontId="3" type="noConversion"/>
  </si>
  <si>
    <t>北京市:普通中学在校学生数</t>
    <phoneticPr fontId="3" type="noConversion"/>
  </si>
  <si>
    <t>北京市:小学在校学生数</t>
    <phoneticPr fontId="3" type="noConversion"/>
  </si>
  <si>
    <t>高等学校在校学生数增速</t>
    <phoneticPr fontId="3" type="noConversion"/>
  </si>
  <si>
    <t>普通中学在校学生数增速</t>
    <phoneticPr fontId="3" type="noConversion"/>
  </si>
  <si>
    <t>小学在校学生数增速</t>
    <phoneticPr fontId="3" type="noConversion"/>
  </si>
  <si>
    <t>max-min</t>
    <phoneticPr fontId="3" type="noConversion"/>
  </si>
  <si>
    <t>区间值处理</t>
    <phoneticPr fontId="3" type="noConversion"/>
  </si>
  <si>
    <t>var</t>
    <phoneticPr fontId="3" type="noConversion"/>
  </si>
  <si>
    <t>qvar</t>
    <phoneticPr fontId="3" type="noConversion"/>
  </si>
  <si>
    <t>weights</t>
    <phoneticPr fontId="3" type="noConversion"/>
  </si>
  <si>
    <t>max</t>
    <phoneticPr fontId="3" type="noConversion"/>
  </si>
  <si>
    <t>区位因子</t>
    <phoneticPr fontId="3" type="noConversion"/>
  </si>
  <si>
    <t>id</t>
    <phoneticPr fontId="3" type="noConversion"/>
  </si>
  <si>
    <t>年份</t>
    <phoneticPr fontId="3" type="noConversion"/>
  </si>
  <si>
    <t>房地产投资潜力指数</t>
  </si>
  <si>
    <t>code</t>
    <phoneticPr fontId="3" type="noConversion"/>
  </si>
  <si>
    <t>年份</t>
  </si>
  <si>
    <t>人口因子</t>
  </si>
  <si>
    <t>市场供需因子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</si>
</sst>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;@"/>
    <numFmt numFmtId="177" formatCode="0.00_ "/>
    <numFmt numFmtId="178" formatCode="#,##0.00_ "/>
  </numFmts>
  <fonts count="9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  <font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76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77" fontId="2" fillId="0" borderId="0" xfId="0" applyNumberFormat="1" applyFont="1"/>
    <xf numFmtId="176" fontId="4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6" fillId="0" borderId="0" xfId="0" applyNumberFormat="1" applyFont="1"/>
    <xf numFmtId="4" fontId="2" fillId="0" borderId="0" xfId="0" applyNumberFormat="1" applyFont="1"/>
    <xf numFmtId="178" fontId="2" fillId="0" borderId="0" xfId="0" applyNumberFormat="1" applyFont="1"/>
    <xf numFmtId="0" fontId="7" fillId="0" borderId="0" xfId="0" applyFont="1"/>
    <xf numFmtId="0" fontId="8" fillId="0" borderId="0" xfId="0" applyFont="1"/>
    <xf numFmtId="4" fontId="5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北京房地产投资潜力指数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投资潜力指数!$B$26</c:f>
              <c:strCache>
                <c:ptCount val="1"/>
                <c:pt idx="0">
                  <c:v>房地产投资潜力指数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0"/>
                  <c:y val="-2.27272727272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38-4CE4-9C73-1812861090A2}"/>
                </c:ext>
              </c:extLst>
            </c:dLbl>
            <c:dLbl>
              <c:idx val="14"/>
              <c:layout>
                <c:manualLayout>
                  <c:x val="-1.6233766233766354E-2"/>
                  <c:y val="4.2207792207792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38-4CE4-9C73-181286109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投资潜力指数!$A$2:$A$17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投资潜力指数!$B$27:$B$42</c:f>
              <c:numCache>
                <c:formatCode>0.00</c:formatCode>
                <c:ptCount val="16"/>
                <c:pt idx="0">
                  <c:v>102.12365276418342</c:v>
                </c:pt>
                <c:pt idx="1">
                  <c:v>102.17639322543295</c:v>
                </c:pt>
                <c:pt idx="2">
                  <c:v>102.07675287314723</c:v>
                </c:pt>
                <c:pt idx="3">
                  <c:v>101.94549450480361</c:v>
                </c:pt>
                <c:pt idx="4">
                  <c:v>101.4227057356843</c:v>
                </c:pt>
                <c:pt idx="5">
                  <c:v>101.86818693045001</c:v>
                </c:pt>
                <c:pt idx="6">
                  <c:v>101.30987760854866</c:v>
                </c:pt>
                <c:pt idx="7">
                  <c:v>102.34255128936557</c:v>
                </c:pt>
                <c:pt idx="8">
                  <c:v>102.21239880793958</c:v>
                </c:pt>
                <c:pt idx="9">
                  <c:v>102.35480155352531</c:v>
                </c:pt>
                <c:pt idx="10">
                  <c:v>102.42663479330747</c:v>
                </c:pt>
                <c:pt idx="11">
                  <c:v>102.48761559646132</c:v>
                </c:pt>
                <c:pt idx="12">
                  <c:v>102.64804579114492</c:v>
                </c:pt>
                <c:pt idx="13">
                  <c:v>102.43661949010824</c:v>
                </c:pt>
                <c:pt idx="14">
                  <c:v>102.28391264511309</c:v>
                </c:pt>
                <c:pt idx="15">
                  <c:v>102.27979383055755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38-4CE4-9C73-1812861090A2}"/>
            </c:ext>
          </c:extLst>
        </c:ser>
        <c:ser>
          <c:idx val="1"/>
          <c:order val="1"/>
          <c:tx>
            <c:strRef>
              <c:f>投资潜力指数!$D$1</c:f>
              <c:strCache>
                <c:ptCount val="1"/>
                <c:pt idx="0">
                  <c:v>区位因子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投资潜力指数!$A$2:$A$17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投资潜力指数!$D$2:$D$17</c:f>
              <c:numCache>
                <c:formatCode>0.00</c:formatCode>
                <c:ptCount val="16"/>
                <c:pt idx="0">
                  <c:v>104.82762028396567</c:v>
                </c:pt>
                <c:pt idx="1">
                  <c:v>104.90399286238626</c:v>
                </c:pt>
                <c:pt idx="2">
                  <c:v>104.74819475917155</c:v>
                </c:pt>
                <c:pt idx="3">
                  <c:v>104.37854073461477</c:v>
                </c:pt>
                <c:pt idx="4">
                  <c:v>103.02203306865158</c:v>
                </c:pt>
                <c:pt idx="5">
                  <c:v>103.83679584615643</c:v>
                </c:pt>
                <c:pt idx="6">
                  <c:v>102.50820261529269</c:v>
                </c:pt>
                <c:pt idx="7">
                  <c:v>104.76084168654975</c:v>
                </c:pt>
                <c:pt idx="8">
                  <c:v>104.64746106597494</c:v>
                </c:pt>
                <c:pt idx="9">
                  <c:v>104.50890192981926</c:v>
                </c:pt>
                <c:pt idx="10">
                  <c:v>104.62212543845526</c:v>
                </c:pt>
                <c:pt idx="11">
                  <c:v>104.80590849256372</c:v>
                </c:pt>
                <c:pt idx="12">
                  <c:v>105.14701292454649</c:v>
                </c:pt>
                <c:pt idx="13">
                  <c:v>104.57534028480573</c:v>
                </c:pt>
                <c:pt idx="14">
                  <c:v>104.41469733582259</c:v>
                </c:pt>
                <c:pt idx="15">
                  <c:v>104.0906430798979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38-4CE4-9C73-18128610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12464"/>
        <c:axId val="1998903760"/>
      </c:lineChart>
      <c:lineChart>
        <c:grouping val="standard"/>
        <c:varyColors val="0"/>
        <c:ser>
          <c:idx val="2"/>
          <c:order val="2"/>
          <c:tx>
            <c:strRef>
              <c:f>投资潜力指数!$E$1</c:f>
              <c:strCache>
                <c:ptCount val="1"/>
                <c:pt idx="0">
                  <c:v>经济因子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投资潜力指数!$A$2:$A$17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投资潜力指数!$E$2:$E$17</c:f>
              <c:numCache>
                <c:formatCode>0.00</c:formatCode>
                <c:ptCount val="16"/>
                <c:pt idx="0">
                  <c:v>100</c:v>
                </c:pt>
                <c:pt idx="1">
                  <c:v>100.16281200570266</c:v>
                </c:pt>
                <c:pt idx="2">
                  <c:v>100.12478587705037</c:v>
                </c:pt>
                <c:pt idx="3">
                  <c:v>100.12818258149422</c:v>
                </c:pt>
                <c:pt idx="4">
                  <c:v>100.30657688040606</c:v>
                </c:pt>
                <c:pt idx="5">
                  <c:v>100.39664527195228</c:v>
                </c:pt>
                <c:pt idx="6">
                  <c:v>100.36952211400903</c:v>
                </c:pt>
                <c:pt idx="7">
                  <c:v>100.52778615618168</c:v>
                </c:pt>
                <c:pt idx="8">
                  <c:v>100.4733228279821</c:v>
                </c:pt>
                <c:pt idx="9">
                  <c:v>100.53795979197902</c:v>
                </c:pt>
                <c:pt idx="10">
                  <c:v>100.63457737390955</c:v>
                </c:pt>
                <c:pt idx="11">
                  <c:v>100.72298362208227</c:v>
                </c:pt>
                <c:pt idx="12">
                  <c:v>100.6982959869592</c:v>
                </c:pt>
                <c:pt idx="13">
                  <c:v>100.76062580816475</c:v>
                </c:pt>
                <c:pt idx="14">
                  <c:v>100.83460113457927</c:v>
                </c:pt>
                <c:pt idx="15">
                  <c:v>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E38-4CE4-9C73-1812861090A2}"/>
            </c:ext>
          </c:extLst>
        </c:ser>
        <c:ser>
          <c:idx val="3"/>
          <c:order val="3"/>
          <c:tx>
            <c:strRef>
              <c:f>投资潜力指数!$F$1</c:f>
              <c:strCache>
                <c:ptCount val="1"/>
                <c:pt idx="0">
                  <c:v>人口因子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投资潜力指数!$A$2:$A$17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投资潜力指数!$F$2:$F$17</c:f>
              <c:numCache>
                <c:formatCode>0.00</c:formatCode>
                <c:ptCount val="16"/>
                <c:pt idx="0">
                  <c:v>100.30356417465141</c:v>
                </c:pt>
                <c:pt idx="1">
                  <c:v>100</c:v>
                </c:pt>
                <c:pt idx="2">
                  <c:v>100.10121165471577</c:v>
                </c:pt>
                <c:pt idx="3">
                  <c:v>100.11845191323299</c:v>
                </c:pt>
                <c:pt idx="4">
                  <c:v>100.16555550146559</c:v>
                </c:pt>
                <c:pt idx="5">
                  <c:v>100.40203175841839</c:v>
                </c:pt>
                <c:pt idx="6">
                  <c:v>100.52846350098906</c:v>
                </c:pt>
                <c:pt idx="7">
                  <c:v>100.63012386683474</c:v>
                </c:pt>
                <c:pt idx="8">
                  <c:v>100.78003776795866</c:v>
                </c:pt>
                <c:pt idx="9">
                  <c:v>100.82596619530243</c:v>
                </c:pt>
                <c:pt idx="10">
                  <c:v>101</c:v>
                </c:pt>
                <c:pt idx="11">
                  <c:v>100.89401843006375</c:v>
                </c:pt>
                <c:pt idx="12">
                  <c:v>100.9059222204571</c:v>
                </c:pt>
                <c:pt idx="13">
                  <c:v>100.91987440028123</c:v>
                </c:pt>
                <c:pt idx="14">
                  <c:v>100.91563133783696</c:v>
                </c:pt>
                <c:pt idx="15">
                  <c:v>100.87039249970431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E38-4CE4-9C73-1812861090A2}"/>
            </c:ext>
          </c:extLst>
        </c:ser>
        <c:ser>
          <c:idx val="4"/>
          <c:order val="4"/>
          <c:tx>
            <c:strRef>
              <c:f>投资潜力指数!$G$1</c:f>
              <c:strCache>
                <c:ptCount val="1"/>
                <c:pt idx="0">
                  <c:v>市场供需因子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投资潜力指数!$G$2:$G$17</c:f>
              <c:numCache>
                <c:formatCode>0.00</c:formatCode>
                <c:ptCount val="16"/>
                <c:pt idx="0">
                  <c:v>100.09135943567978</c:v>
                </c:pt>
                <c:pt idx="1">
                  <c:v>100.38436599973339</c:v>
                </c:pt>
                <c:pt idx="2">
                  <c:v>100.13238941204155</c:v>
                </c:pt>
                <c:pt idx="3">
                  <c:v>100.24058202387062</c:v>
                </c:pt>
                <c:pt idx="4">
                  <c:v>100.29326962616936</c:v>
                </c:pt>
                <c:pt idx="5">
                  <c:v>100.4764315530086</c:v>
                </c:pt>
                <c:pt idx="6">
                  <c:v>100.38087158836625</c:v>
                </c:pt>
                <c:pt idx="7">
                  <c:v>100.54201472115638</c:v>
                </c:pt>
                <c:pt idx="8">
                  <c:v>100</c:v>
                </c:pt>
                <c:pt idx="9">
                  <c:v>100.9344236224475</c:v>
                </c:pt>
                <c:pt idx="10">
                  <c:v>100.7811172910955</c:v>
                </c:pt>
                <c:pt idx="11">
                  <c:v>100.73119483708189</c:v>
                </c:pt>
                <c:pt idx="12">
                  <c:v>100.82410236325859</c:v>
                </c:pt>
                <c:pt idx="13">
                  <c:v>100.91043055102226</c:v>
                </c:pt>
                <c:pt idx="14">
                  <c:v>100.40903269615686</c:v>
                </c:pt>
                <c:pt idx="15">
                  <c:v>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E38-4CE4-9C73-18128610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02128"/>
        <c:axId val="1998908112"/>
      </c:lineChart>
      <c:catAx>
        <c:axId val="19989124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8903760"/>
        <c:crosses val="autoZero"/>
        <c:auto val="1"/>
        <c:lblAlgn val="ctr"/>
        <c:lblOffset val="100"/>
        <c:noMultiLvlLbl val="0"/>
      </c:catAx>
      <c:valAx>
        <c:axId val="1998903760"/>
        <c:scaling>
          <c:orientation val="minMax"/>
          <c:min val="1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投资潜力指数、区位因子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12464"/>
        <c:crosses val="autoZero"/>
        <c:crossBetween val="between"/>
      </c:valAx>
      <c:valAx>
        <c:axId val="1998908112"/>
        <c:scaling>
          <c:orientation val="minMax"/>
          <c:min val="9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市场供需因子、经济因子、人口因子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02128"/>
        <c:crosses val="max"/>
        <c:crossBetween val="between"/>
      </c:valAx>
      <c:catAx>
        <c:axId val="19989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9081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市场供需因子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[1]市场供需因子!$A$71:$A$86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[1]市场供需因子!$B$71:$B$86</c:f>
              <c:numCache>
                <c:formatCode>General</c:formatCode>
                <c:ptCount val="16"/>
                <c:pt idx="0">
                  <c:v>100.09135943567978</c:v>
                </c:pt>
                <c:pt idx="1">
                  <c:v>100.38436599973339</c:v>
                </c:pt>
                <c:pt idx="2">
                  <c:v>100.13238941204155</c:v>
                </c:pt>
                <c:pt idx="3">
                  <c:v>100.24058202387062</c:v>
                </c:pt>
                <c:pt idx="4">
                  <c:v>100.29326962616936</c:v>
                </c:pt>
                <c:pt idx="5">
                  <c:v>100.4764315530086</c:v>
                </c:pt>
                <c:pt idx="6">
                  <c:v>100.38087158836625</c:v>
                </c:pt>
                <c:pt idx="7">
                  <c:v>100.54201472115638</c:v>
                </c:pt>
                <c:pt idx="8">
                  <c:v>100</c:v>
                </c:pt>
                <c:pt idx="9">
                  <c:v>100.9344236224475</c:v>
                </c:pt>
                <c:pt idx="10">
                  <c:v>100.7811172910955</c:v>
                </c:pt>
                <c:pt idx="11">
                  <c:v>100.73119483708189</c:v>
                </c:pt>
                <c:pt idx="12">
                  <c:v>100.82410236325859</c:v>
                </c:pt>
                <c:pt idx="13">
                  <c:v>100.91043055102226</c:v>
                </c:pt>
                <c:pt idx="14">
                  <c:v>100.40903269615686</c:v>
                </c:pt>
                <c:pt idx="15">
                  <c:v>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82-4875-B47F-BB563DEC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10288"/>
        <c:axId val="1998899408"/>
      </c:lineChart>
      <c:catAx>
        <c:axId val="19989102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899408"/>
        <c:crosses val="autoZero"/>
        <c:auto val="1"/>
        <c:lblAlgn val="ctr"/>
        <c:lblOffset val="100"/>
        <c:noMultiLvlLbl val="0"/>
      </c:catAx>
      <c:valAx>
        <c:axId val="19988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10288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经济因子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[2]Sheet4!$B$70</c:f>
              <c:strCache>
                <c:ptCount val="1"/>
                <c:pt idx="0">
                  <c:v>经济因子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[2]Sheet4!$A$71:$A$86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[2]Sheet4!$B$71:$B$86</c:f>
              <c:numCache>
                <c:formatCode>General</c:formatCode>
                <c:ptCount val="16"/>
                <c:pt idx="0">
                  <c:v>100</c:v>
                </c:pt>
                <c:pt idx="1">
                  <c:v>100.16281200570266</c:v>
                </c:pt>
                <c:pt idx="2">
                  <c:v>100.12478587705037</c:v>
                </c:pt>
                <c:pt idx="3">
                  <c:v>100.12818258149422</c:v>
                </c:pt>
                <c:pt idx="4">
                  <c:v>100.30657688040606</c:v>
                </c:pt>
                <c:pt idx="5">
                  <c:v>100.39664527195228</c:v>
                </c:pt>
                <c:pt idx="6">
                  <c:v>100.36952211400903</c:v>
                </c:pt>
                <c:pt idx="7">
                  <c:v>100.52778615618168</c:v>
                </c:pt>
                <c:pt idx="8">
                  <c:v>100.4733228279821</c:v>
                </c:pt>
                <c:pt idx="9">
                  <c:v>100.53795979197902</c:v>
                </c:pt>
                <c:pt idx="10">
                  <c:v>100.63457737390955</c:v>
                </c:pt>
                <c:pt idx="11">
                  <c:v>100.72298362208227</c:v>
                </c:pt>
                <c:pt idx="12">
                  <c:v>100.6982959869592</c:v>
                </c:pt>
                <c:pt idx="13">
                  <c:v>100.76062580816475</c:v>
                </c:pt>
                <c:pt idx="14">
                  <c:v>100.83460113457927</c:v>
                </c:pt>
                <c:pt idx="15">
                  <c:v>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B5-495A-ACFB-30EBE984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04304"/>
        <c:axId val="1998904848"/>
      </c:lineChart>
      <c:catAx>
        <c:axId val="19989043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04848"/>
        <c:crosses val="autoZero"/>
        <c:auto val="1"/>
        <c:lblAlgn val="ctr"/>
        <c:lblOffset val="100"/>
        <c:noMultiLvlLbl val="0"/>
      </c:catAx>
      <c:valAx>
        <c:axId val="199890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0430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区位因子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[2]区位!$B$70</c:f>
              <c:strCache>
                <c:ptCount val="1"/>
                <c:pt idx="0">
                  <c:v>区位因子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[2]区位!$A$71:$A$86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[2]区位!$B$71:$B$86</c:f>
              <c:numCache>
                <c:formatCode>General</c:formatCode>
                <c:ptCount val="16"/>
                <c:pt idx="0">
                  <c:v>104.82762028396567</c:v>
                </c:pt>
                <c:pt idx="1">
                  <c:v>104.90399286238626</c:v>
                </c:pt>
                <c:pt idx="2">
                  <c:v>104.74819475917155</c:v>
                </c:pt>
                <c:pt idx="3">
                  <c:v>104.37854073461477</c:v>
                </c:pt>
                <c:pt idx="4">
                  <c:v>103.02203306865158</c:v>
                </c:pt>
                <c:pt idx="5">
                  <c:v>103.83679584615643</c:v>
                </c:pt>
                <c:pt idx="6">
                  <c:v>102.50820261529269</c:v>
                </c:pt>
                <c:pt idx="7">
                  <c:v>104.76084168654975</c:v>
                </c:pt>
                <c:pt idx="8">
                  <c:v>104.64746106597494</c:v>
                </c:pt>
                <c:pt idx="9">
                  <c:v>104.50890192981926</c:v>
                </c:pt>
                <c:pt idx="10">
                  <c:v>104.62212543845526</c:v>
                </c:pt>
                <c:pt idx="11">
                  <c:v>104.80590849256372</c:v>
                </c:pt>
                <c:pt idx="12">
                  <c:v>105.14701292454649</c:v>
                </c:pt>
                <c:pt idx="13">
                  <c:v>104.57534028480573</c:v>
                </c:pt>
                <c:pt idx="14">
                  <c:v>104.41469733582259</c:v>
                </c:pt>
                <c:pt idx="15">
                  <c:v>104.0906430798979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F9-434B-8577-130C0965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07568"/>
        <c:axId val="1998899952"/>
      </c:lineChart>
      <c:catAx>
        <c:axId val="19989075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899952"/>
        <c:crosses val="autoZero"/>
        <c:auto val="1"/>
        <c:lblAlgn val="ctr"/>
        <c:lblOffset val="100"/>
        <c:noMultiLvlLbl val="0"/>
      </c:catAx>
      <c:valAx>
        <c:axId val="199889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907568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区位因子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[2]区位!$B$70</c:f>
              <c:strCache>
                <c:ptCount val="1"/>
                <c:pt idx="0">
                  <c:v>区位因子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[2]区位!$A$71:$A$86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[2]区位!$B$71:$B$86</c:f>
              <c:numCache>
                <c:formatCode>General</c:formatCode>
                <c:ptCount val="16"/>
                <c:pt idx="0">
                  <c:v>104.82762028396567</c:v>
                </c:pt>
                <c:pt idx="1">
                  <c:v>104.90399286238626</c:v>
                </c:pt>
                <c:pt idx="2">
                  <c:v>104.74819475917155</c:v>
                </c:pt>
                <c:pt idx="3">
                  <c:v>104.37854073461477</c:v>
                </c:pt>
                <c:pt idx="4">
                  <c:v>103.02203306865158</c:v>
                </c:pt>
                <c:pt idx="5">
                  <c:v>103.83679584615643</c:v>
                </c:pt>
                <c:pt idx="6">
                  <c:v>102.50820261529269</c:v>
                </c:pt>
                <c:pt idx="7">
                  <c:v>104.76084168654975</c:v>
                </c:pt>
                <c:pt idx="8">
                  <c:v>104.64746106597494</c:v>
                </c:pt>
                <c:pt idx="9">
                  <c:v>104.50890192981926</c:v>
                </c:pt>
                <c:pt idx="10">
                  <c:v>104.62212543845526</c:v>
                </c:pt>
                <c:pt idx="11">
                  <c:v>104.80590849256372</c:v>
                </c:pt>
                <c:pt idx="12">
                  <c:v>105.14701292454649</c:v>
                </c:pt>
                <c:pt idx="13">
                  <c:v>104.57534028480573</c:v>
                </c:pt>
                <c:pt idx="14">
                  <c:v>104.41469733582259</c:v>
                </c:pt>
                <c:pt idx="15">
                  <c:v>104.0906430798979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BA-4837-BBD6-485B500D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21536"/>
        <c:axId val="2002916640"/>
      </c:lineChart>
      <c:catAx>
        <c:axId val="2002921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16640"/>
        <c:crosses val="autoZero"/>
        <c:auto val="1"/>
        <c:lblAlgn val="ctr"/>
        <c:lblOffset val="100"/>
        <c:noMultiLvlLbl val="0"/>
      </c:catAx>
      <c:valAx>
        <c:axId val="20029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2153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人口因子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[3]Sheet3!$B$70</c:f>
              <c:strCache>
                <c:ptCount val="1"/>
                <c:pt idx="0">
                  <c:v>人口因子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[3]Sheet3!$A$71:$A$86</c:f>
              <c:strCache>
                <c:ptCount val="16"/>
                <c:pt idx="0">
                  <c:v>2000-12-31</c:v>
                </c:pt>
                <c:pt idx="1">
                  <c:v>2001-12-31</c:v>
                </c:pt>
                <c:pt idx="2">
                  <c:v>2002-12-31</c:v>
                </c:pt>
                <c:pt idx="3">
                  <c:v>2003-12-31</c:v>
                </c:pt>
                <c:pt idx="4">
                  <c:v>2004-12-31</c:v>
                </c:pt>
                <c:pt idx="5">
                  <c:v>2005-12-31</c:v>
                </c:pt>
                <c:pt idx="6">
                  <c:v>2006-12-31</c:v>
                </c:pt>
                <c:pt idx="7">
                  <c:v>2007-12-31</c:v>
                </c:pt>
                <c:pt idx="8">
                  <c:v>2008-12-31</c:v>
                </c:pt>
                <c:pt idx="9">
                  <c:v>2009-12-31</c:v>
                </c:pt>
                <c:pt idx="10">
                  <c:v>2010-12-31</c:v>
                </c:pt>
                <c:pt idx="11">
                  <c:v>2011-12-31</c:v>
                </c:pt>
                <c:pt idx="12">
                  <c:v>2012-12-31</c:v>
                </c:pt>
                <c:pt idx="13">
                  <c:v>2013-12-31</c:v>
                </c:pt>
                <c:pt idx="14">
                  <c:v>2014-12-31</c:v>
                </c:pt>
                <c:pt idx="15">
                  <c:v>2015-12-31</c:v>
                </c:pt>
              </c:strCache>
            </c:strRef>
          </c:cat>
          <c:val>
            <c:numRef>
              <c:f>[3]Sheet3!$B$71:$B$86</c:f>
              <c:numCache>
                <c:formatCode>General</c:formatCode>
                <c:ptCount val="16"/>
                <c:pt idx="0">
                  <c:v>100.30356417465141</c:v>
                </c:pt>
                <c:pt idx="1">
                  <c:v>100</c:v>
                </c:pt>
                <c:pt idx="2">
                  <c:v>100.10121165471577</c:v>
                </c:pt>
                <c:pt idx="3">
                  <c:v>100.11845191323299</c:v>
                </c:pt>
                <c:pt idx="4">
                  <c:v>100.16555550146559</c:v>
                </c:pt>
                <c:pt idx="5">
                  <c:v>100.40203175841839</c:v>
                </c:pt>
                <c:pt idx="6">
                  <c:v>100.52846350098906</c:v>
                </c:pt>
                <c:pt idx="7">
                  <c:v>100.63012386683474</c:v>
                </c:pt>
                <c:pt idx="8">
                  <c:v>100.78003776795866</c:v>
                </c:pt>
                <c:pt idx="9">
                  <c:v>100.82596619530243</c:v>
                </c:pt>
                <c:pt idx="10">
                  <c:v>101</c:v>
                </c:pt>
                <c:pt idx="11">
                  <c:v>100.89401843006375</c:v>
                </c:pt>
                <c:pt idx="12">
                  <c:v>100.9059222204571</c:v>
                </c:pt>
                <c:pt idx="13">
                  <c:v>100.91987440028123</c:v>
                </c:pt>
                <c:pt idx="14">
                  <c:v>100.91563133783696</c:v>
                </c:pt>
                <c:pt idx="15">
                  <c:v>100.87039249970431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80-47AD-88CF-AE594179D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22080"/>
        <c:axId val="2002919360"/>
      </c:lineChart>
      <c:catAx>
        <c:axId val="20029220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19360"/>
        <c:crosses val="autoZero"/>
        <c:auto val="1"/>
        <c:lblAlgn val="ctr"/>
        <c:lblOffset val="100"/>
        <c:noMultiLvlLbl val="0"/>
      </c:catAx>
      <c:valAx>
        <c:axId val="20029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922080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27</xdr:row>
      <xdr:rowOff>34925</xdr:rowOff>
    </xdr:from>
    <xdr:to>
      <xdr:col>18</xdr:col>
      <xdr:colOff>619125</xdr:colOff>
      <xdr:row>52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101606</xdr:colOff>
      <xdr:row>60</xdr:row>
      <xdr:rowOff>38100</xdr:rowOff>
    </xdr:from>
    <xdr:to>
      <xdr:col>9</xdr:col>
      <xdr:colOff>806450</xdr:colOff>
      <xdr:row>78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69</xdr:row>
      <xdr:rowOff>0</xdr:rowOff>
    </xdr:from>
    <xdr:to>
      <xdr:col>11</xdr:col>
      <xdr:colOff>844544</xdr:colOff>
      <xdr:row>87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71</xdr:row>
      <xdr:rowOff>0</xdr:rowOff>
    </xdr:from>
    <xdr:to>
      <xdr:col>16</xdr:col>
      <xdr:colOff>273044</xdr:colOff>
      <xdr:row>86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71</xdr:row>
      <xdr:rowOff>0</xdr:rowOff>
    </xdr:from>
    <xdr:to>
      <xdr:col>16</xdr:col>
      <xdr:colOff>273044</xdr:colOff>
      <xdr:row>86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14</xdr:col>
      <xdr:colOff>273044</xdr:colOff>
      <xdr:row>88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uer\Desktop\My%20projects\&#31867;&#33041;&#22823;&#25968;&#25454;&#39033;&#30446;\201801&#36827;&#23637;\&#21271;&#20140;&#25968;&#25454;\&#21271;&#20140;&#25151;&#22320;&#20135;&#24066;&#22330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uer\Desktop\My%20projects\&#31867;&#33041;&#22823;&#25968;&#25454;&#39033;&#30446;\201801&#36827;&#23637;\&#21271;&#20140;&#25968;&#25454;\&#21271;&#20140;&#32463;&#27982;&#20132;&#36890;&#25968;&#254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uer\Desktop\My%20projects\&#31867;&#33041;&#22823;&#25968;&#25454;&#39033;&#30446;\201801&#36827;&#23637;\&#21271;&#20140;&#25968;&#25454;\&#21271;&#20140;&#20154;&#21475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市场供需因子"/>
    </sheetNames>
    <sheetDataSet>
      <sheetData sheetId="0"/>
      <sheetData sheetId="1">
        <row r="71">
          <cell r="A71" t="str">
            <v>2000-12-31</v>
          </cell>
          <cell r="B71">
            <v>100.09135943567978</v>
          </cell>
        </row>
        <row r="72">
          <cell r="A72" t="str">
            <v>2001-12-31</v>
          </cell>
          <cell r="B72">
            <v>100.38436599973339</v>
          </cell>
        </row>
        <row r="73">
          <cell r="A73" t="str">
            <v>2002-12-31</v>
          </cell>
          <cell r="B73">
            <v>100.13238941204155</v>
          </cell>
        </row>
        <row r="74">
          <cell r="A74" t="str">
            <v>2003-12-31</v>
          </cell>
          <cell r="B74">
            <v>100.24058202387062</v>
          </cell>
        </row>
        <row r="75">
          <cell r="A75" t="str">
            <v>2004-12-31</v>
          </cell>
          <cell r="B75">
            <v>100.29326962616936</v>
          </cell>
        </row>
        <row r="76">
          <cell r="A76" t="str">
            <v>2005-12-31</v>
          </cell>
          <cell r="B76">
            <v>100.4764315530086</v>
          </cell>
        </row>
        <row r="77">
          <cell r="A77" t="str">
            <v>2006-12-31</v>
          </cell>
          <cell r="B77">
            <v>100.38087158836625</v>
          </cell>
        </row>
        <row r="78">
          <cell r="A78" t="str">
            <v>2007-12-31</v>
          </cell>
          <cell r="B78">
            <v>100.54201472115638</v>
          </cell>
        </row>
        <row r="79">
          <cell r="A79" t="str">
            <v>2008-12-31</v>
          </cell>
          <cell r="B79">
            <v>100</v>
          </cell>
        </row>
        <row r="80">
          <cell r="A80" t="str">
            <v>2009-12-31</v>
          </cell>
          <cell r="B80">
            <v>100.9344236224475</v>
          </cell>
        </row>
        <row r="81">
          <cell r="A81" t="str">
            <v>2010-12-31</v>
          </cell>
          <cell r="B81">
            <v>100.7811172910955</v>
          </cell>
        </row>
        <row r="82">
          <cell r="A82" t="str">
            <v>2011-12-31</v>
          </cell>
          <cell r="B82">
            <v>100.73119483708189</v>
          </cell>
        </row>
        <row r="83">
          <cell r="A83" t="str">
            <v>2012-12-31</v>
          </cell>
          <cell r="B83">
            <v>100.82410236325859</v>
          </cell>
        </row>
        <row r="84">
          <cell r="A84" t="str">
            <v>2013-12-31</v>
          </cell>
          <cell r="B84">
            <v>100.91043055102226</v>
          </cell>
        </row>
        <row r="85">
          <cell r="A85" t="str">
            <v>2014-12-31</v>
          </cell>
          <cell r="B85">
            <v>100.40903269615686</v>
          </cell>
        </row>
        <row r="86">
          <cell r="A86" t="str">
            <v>2015-12-31</v>
          </cell>
          <cell r="B86">
            <v>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济"/>
      <sheetName val="Sheet4"/>
      <sheetName val="区位"/>
    </sheetNames>
    <sheetDataSet>
      <sheetData sheetId="0"/>
      <sheetData sheetId="1"/>
      <sheetData sheetId="2">
        <row r="70">
          <cell r="B70" t="str">
            <v>经济因子</v>
          </cell>
        </row>
        <row r="71">
          <cell r="A71" t="str">
            <v>2000-12-31</v>
          </cell>
          <cell r="B71">
            <v>100</v>
          </cell>
        </row>
        <row r="72">
          <cell r="A72" t="str">
            <v>2001-12-31</v>
          </cell>
          <cell r="B72">
            <v>100.16281200570266</v>
          </cell>
        </row>
        <row r="73">
          <cell r="A73" t="str">
            <v>2002-12-31</v>
          </cell>
          <cell r="B73">
            <v>100.12478587705037</v>
          </cell>
        </row>
        <row r="74">
          <cell r="A74" t="str">
            <v>2003-12-31</v>
          </cell>
          <cell r="B74">
            <v>100.12818258149422</v>
          </cell>
        </row>
        <row r="75">
          <cell r="A75" t="str">
            <v>2004-12-31</v>
          </cell>
          <cell r="B75">
            <v>100.30657688040606</v>
          </cell>
        </row>
        <row r="76">
          <cell r="A76" t="str">
            <v>2005-12-31</v>
          </cell>
          <cell r="B76">
            <v>100.39664527195228</v>
          </cell>
        </row>
        <row r="77">
          <cell r="A77" t="str">
            <v>2006-12-31</v>
          </cell>
          <cell r="B77">
            <v>100.36952211400903</v>
          </cell>
        </row>
        <row r="78">
          <cell r="A78" t="str">
            <v>2007-12-31</v>
          </cell>
          <cell r="B78">
            <v>100.52778615618168</v>
          </cell>
        </row>
        <row r="79">
          <cell r="A79" t="str">
            <v>2008-12-31</v>
          </cell>
          <cell r="B79">
            <v>100.4733228279821</v>
          </cell>
        </row>
        <row r="80">
          <cell r="A80" t="str">
            <v>2009-12-31</v>
          </cell>
          <cell r="B80">
            <v>100.53795979197902</v>
          </cell>
        </row>
        <row r="81">
          <cell r="A81" t="str">
            <v>2010-12-31</v>
          </cell>
          <cell r="B81">
            <v>100.63457737390955</v>
          </cell>
        </row>
        <row r="82">
          <cell r="A82" t="str">
            <v>2011-12-31</v>
          </cell>
          <cell r="B82">
            <v>100.72298362208227</v>
          </cell>
        </row>
        <row r="83">
          <cell r="A83" t="str">
            <v>2012-12-31</v>
          </cell>
          <cell r="B83">
            <v>100.6982959869592</v>
          </cell>
        </row>
        <row r="84">
          <cell r="A84" t="str">
            <v>2013-12-31</v>
          </cell>
          <cell r="B84">
            <v>100.76062580816475</v>
          </cell>
        </row>
        <row r="85">
          <cell r="A85" t="str">
            <v>2014-12-31</v>
          </cell>
          <cell r="B85">
            <v>100.83460113457927</v>
          </cell>
        </row>
        <row r="86">
          <cell r="A86" t="str">
            <v>2015-12-31</v>
          </cell>
          <cell r="B86">
            <v>101</v>
          </cell>
        </row>
      </sheetData>
      <sheetData sheetId="3">
        <row r="70">
          <cell r="B70" t="str">
            <v>区位因子</v>
          </cell>
        </row>
        <row r="71">
          <cell r="A71" t="str">
            <v>2000-12-31</v>
          </cell>
          <cell r="B71">
            <v>104.82762028396567</v>
          </cell>
        </row>
        <row r="72">
          <cell r="A72" t="str">
            <v>2001-12-31</v>
          </cell>
          <cell r="B72">
            <v>104.90399286238626</v>
          </cell>
        </row>
        <row r="73">
          <cell r="A73" t="str">
            <v>2002-12-31</v>
          </cell>
          <cell r="B73">
            <v>104.74819475917155</v>
          </cell>
        </row>
        <row r="74">
          <cell r="A74" t="str">
            <v>2003-12-31</v>
          </cell>
          <cell r="B74">
            <v>104.37854073461477</v>
          </cell>
        </row>
        <row r="75">
          <cell r="A75" t="str">
            <v>2004-12-31</v>
          </cell>
          <cell r="B75">
            <v>103.02203306865158</v>
          </cell>
        </row>
        <row r="76">
          <cell r="A76" t="str">
            <v>2005-12-31</v>
          </cell>
          <cell r="B76">
            <v>103.83679584615643</v>
          </cell>
        </row>
        <row r="77">
          <cell r="A77" t="str">
            <v>2006-12-31</v>
          </cell>
          <cell r="B77">
            <v>102.50820261529269</v>
          </cell>
        </row>
        <row r="78">
          <cell r="A78" t="str">
            <v>2007-12-31</v>
          </cell>
          <cell r="B78">
            <v>104.76084168654975</v>
          </cell>
        </row>
        <row r="79">
          <cell r="A79" t="str">
            <v>2008-12-31</v>
          </cell>
          <cell r="B79">
            <v>104.64746106597494</v>
          </cell>
        </row>
        <row r="80">
          <cell r="A80" t="str">
            <v>2009-12-31</v>
          </cell>
          <cell r="B80">
            <v>104.50890192981926</v>
          </cell>
        </row>
        <row r="81">
          <cell r="A81" t="str">
            <v>2010-12-31</v>
          </cell>
          <cell r="B81">
            <v>104.62212543845526</v>
          </cell>
        </row>
        <row r="82">
          <cell r="A82" t="str">
            <v>2011-12-31</v>
          </cell>
          <cell r="B82">
            <v>104.80590849256372</v>
          </cell>
        </row>
        <row r="83">
          <cell r="A83" t="str">
            <v>2012-12-31</v>
          </cell>
          <cell r="B83">
            <v>105.14701292454649</v>
          </cell>
        </row>
        <row r="84">
          <cell r="A84" t="str">
            <v>2013-12-31</v>
          </cell>
          <cell r="B84">
            <v>104.57534028480573</v>
          </cell>
        </row>
        <row r="85">
          <cell r="A85" t="str">
            <v>2014-12-31</v>
          </cell>
          <cell r="B85">
            <v>104.41469733582259</v>
          </cell>
        </row>
        <row r="86">
          <cell r="A86" t="str">
            <v>2015-12-31</v>
          </cell>
          <cell r="B86">
            <v>104.0906430798979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70">
          <cell r="B70" t="str">
            <v>人口因子</v>
          </cell>
        </row>
        <row r="71">
          <cell r="A71" t="str">
            <v>2000-12-31</v>
          </cell>
          <cell r="B71">
            <v>100.30356417465141</v>
          </cell>
        </row>
        <row r="72">
          <cell r="A72" t="str">
            <v>2001-12-31</v>
          </cell>
          <cell r="B72">
            <v>100</v>
          </cell>
        </row>
        <row r="73">
          <cell r="A73" t="str">
            <v>2002-12-31</v>
          </cell>
          <cell r="B73">
            <v>100.10121165471577</v>
          </cell>
        </row>
        <row r="74">
          <cell r="A74" t="str">
            <v>2003-12-31</v>
          </cell>
          <cell r="B74">
            <v>100.11845191323299</v>
          </cell>
        </row>
        <row r="75">
          <cell r="A75" t="str">
            <v>2004-12-31</v>
          </cell>
          <cell r="B75">
            <v>100.16555550146559</v>
          </cell>
        </row>
        <row r="76">
          <cell r="A76" t="str">
            <v>2005-12-31</v>
          </cell>
          <cell r="B76">
            <v>100.40203175841839</v>
          </cell>
        </row>
        <row r="77">
          <cell r="A77" t="str">
            <v>2006-12-31</v>
          </cell>
          <cell r="B77">
            <v>100.52846350098906</v>
          </cell>
        </row>
        <row r="78">
          <cell r="A78" t="str">
            <v>2007-12-31</v>
          </cell>
          <cell r="B78">
            <v>100.63012386683474</v>
          </cell>
        </row>
        <row r="79">
          <cell r="A79" t="str">
            <v>2008-12-31</v>
          </cell>
          <cell r="B79">
            <v>100.78003776795866</v>
          </cell>
        </row>
        <row r="80">
          <cell r="A80" t="str">
            <v>2009-12-31</v>
          </cell>
          <cell r="B80">
            <v>100.82596619530243</v>
          </cell>
        </row>
        <row r="81">
          <cell r="A81" t="str">
            <v>2010-12-31</v>
          </cell>
          <cell r="B81">
            <v>101</v>
          </cell>
        </row>
        <row r="82">
          <cell r="A82" t="str">
            <v>2011-12-31</v>
          </cell>
          <cell r="B82">
            <v>100.89401843006375</v>
          </cell>
        </row>
        <row r="83">
          <cell r="A83" t="str">
            <v>2012-12-31</v>
          </cell>
          <cell r="B83">
            <v>100.9059222204571</v>
          </cell>
        </row>
        <row r="84">
          <cell r="A84" t="str">
            <v>2013-12-31</v>
          </cell>
          <cell r="B84">
            <v>100.91987440028123</v>
          </cell>
        </row>
        <row r="85">
          <cell r="A85" t="str">
            <v>2014-12-31</v>
          </cell>
          <cell r="B85">
            <v>100.91563133783696</v>
          </cell>
        </row>
        <row r="86">
          <cell r="A86" t="str">
            <v>2015-12-31</v>
          </cell>
          <cell r="B86">
            <v>100.87039249970431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17"/>
    </sheetView>
  </sheetViews>
  <sheetFormatPr defaultColWidth="8.75" defaultRowHeight="11.25" x14ac:dyDescent="0.15"/>
  <cols>
    <col min="1" max="7" width="8.75" style="4"/>
    <col min="8" max="8" width="18.625" style="4" customWidth="1"/>
    <col min="9" max="16384" width="8.75" style="4"/>
  </cols>
  <sheetData>
    <row r="1" spans="1:20" x14ac:dyDescent="0.15">
      <c r="A1" s="1" t="s">
        <v>0</v>
      </c>
      <c r="B1" s="4" t="s">
        <v>143</v>
      </c>
      <c r="C1" s="4" t="s">
        <v>144</v>
      </c>
      <c r="D1" s="1" t="s">
        <v>1</v>
      </c>
      <c r="E1" s="4" t="s">
        <v>18</v>
      </c>
      <c r="F1" s="4" t="s">
        <v>113</v>
      </c>
      <c r="G1" s="3" t="s">
        <v>19</v>
      </c>
      <c r="H1" s="3" t="s">
        <v>145</v>
      </c>
      <c r="I1" s="3" t="s">
        <v>146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15">
      <c r="A2" s="2" t="s">
        <v>2</v>
      </c>
      <c r="B2" s="4">
        <v>0</v>
      </c>
      <c r="C2" s="2" t="s">
        <v>2</v>
      </c>
      <c r="D2" s="3">
        <v>104.82762028396567</v>
      </c>
      <c r="E2" s="3">
        <v>100</v>
      </c>
      <c r="F2" s="3">
        <v>100.30356417465141</v>
      </c>
      <c r="G2" s="3">
        <v>100.09135943567978</v>
      </c>
      <c r="H2" s="3">
        <f t="shared" ref="H2:H17" si="0">B27</f>
        <v>102.12365276418342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15">
      <c r="A3" s="2" t="s">
        <v>3</v>
      </c>
      <c r="B3" s="4">
        <v>1</v>
      </c>
      <c r="C3" s="2" t="s">
        <v>3</v>
      </c>
      <c r="D3" s="3">
        <v>104.90399286238626</v>
      </c>
      <c r="E3" s="3">
        <v>100.16281200570266</v>
      </c>
      <c r="F3" s="3">
        <v>100</v>
      </c>
      <c r="G3" s="3">
        <v>100.38436599973339</v>
      </c>
      <c r="H3" s="3">
        <f t="shared" si="0"/>
        <v>102.17639322543295</v>
      </c>
      <c r="I3" s="3">
        <v>1</v>
      </c>
    </row>
    <row r="4" spans="1:20" x14ac:dyDescent="0.15">
      <c r="A4" s="2" t="s">
        <v>4</v>
      </c>
      <c r="B4" s="4">
        <v>2</v>
      </c>
      <c r="C4" s="2" t="s">
        <v>4</v>
      </c>
      <c r="D4" s="3">
        <v>104.74819475917155</v>
      </c>
      <c r="E4" s="3">
        <v>100.12478587705037</v>
      </c>
      <c r="F4" s="3">
        <v>100.10121165471577</v>
      </c>
      <c r="G4" s="3">
        <v>100.13238941204155</v>
      </c>
      <c r="H4" s="3">
        <f t="shared" si="0"/>
        <v>102.07675287314723</v>
      </c>
      <c r="I4" s="3">
        <v>1</v>
      </c>
    </row>
    <row r="5" spans="1:20" x14ac:dyDescent="0.15">
      <c r="A5" s="2" t="s">
        <v>5</v>
      </c>
      <c r="B5" s="4">
        <v>3</v>
      </c>
      <c r="C5" s="2" t="s">
        <v>5</v>
      </c>
      <c r="D5" s="3">
        <v>104.37854073461477</v>
      </c>
      <c r="E5" s="3">
        <v>100.12818258149422</v>
      </c>
      <c r="F5" s="3">
        <v>100.11845191323299</v>
      </c>
      <c r="G5" s="3">
        <v>100.24058202387062</v>
      </c>
      <c r="H5" s="3">
        <f t="shared" si="0"/>
        <v>101.94549450480361</v>
      </c>
      <c r="I5" s="3">
        <v>1</v>
      </c>
    </row>
    <row r="6" spans="1:20" x14ac:dyDescent="0.15">
      <c r="A6" s="2" t="s">
        <v>6</v>
      </c>
      <c r="B6" s="4">
        <v>4</v>
      </c>
      <c r="C6" s="2" t="s">
        <v>6</v>
      </c>
      <c r="D6" s="3">
        <v>103.02203306865158</v>
      </c>
      <c r="E6" s="3">
        <v>100.30657688040606</v>
      </c>
      <c r="F6" s="3">
        <v>100.16555550146559</v>
      </c>
      <c r="G6" s="3">
        <v>100.29326962616936</v>
      </c>
      <c r="H6" s="3">
        <f t="shared" si="0"/>
        <v>101.4227057356843</v>
      </c>
      <c r="I6" s="3">
        <v>1</v>
      </c>
    </row>
    <row r="7" spans="1:20" x14ac:dyDescent="0.15">
      <c r="A7" s="2" t="s">
        <v>7</v>
      </c>
      <c r="B7" s="4">
        <v>5</v>
      </c>
      <c r="C7" s="2" t="s">
        <v>7</v>
      </c>
      <c r="D7" s="3">
        <v>103.83679584615643</v>
      </c>
      <c r="E7" s="3">
        <v>100.39664527195228</v>
      </c>
      <c r="F7" s="3">
        <v>100.40203175841839</v>
      </c>
      <c r="G7" s="3">
        <v>100.4764315530086</v>
      </c>
      <c r="H7" s="3">
        <f t="shared" si="0"/>
        <v>101.86818693045001</v>
      </c>
      <c r="I7" s="3">
        <v>1</v>
      </c>
    </row>
    <row r="8" spans="1:20" x14ac:dyDescent="0.15">
      <c r="A8" s="2" t="s">
        <v>8</v>
      </c>
      <c r="B8" s="4">
        <v>6</v>
      </c>
      <c r="C8" s="2" t="s">
        <v>8</v>
      </c>
      <c r="D8" s="3">
        <v>102.50820261529269</v>
      </c>
      <c r="E8" s="3">
        <v>100.36952211400903</v>
      </c>
      <c r="F8" s="3">
        <v>100.52846350098906</v>
      </c>
      <c r="G8" s="3">
        <v>100.38087158836625</v>
      </c>
      <c r="H8" s="3">
        <f t="shared" si="0"/>
        <v>101.30987760854866</v>
      </c>
      <c r="I8" s="3">
        <v>1</v>
      </c>
    </row>
    <row r="9" spans="1:20" x14ac:dyDescent="0.15">
      <c r="A9" s="2" t="s">
        <v>9</v>
      </c>
      <c r="B9" s="4">
        <v>7</v>
      </c>
      <c r="C9" s="2" t="s">
        <v>9</v>
      </c>
      <c r="D9" s="3">
        <v>104.76084168654975</v>
      </c>
      <c r="E9" s="3">
        <v>100.52778615618168</v>
      </c>
      <c r="F9" s="3">
        <v>100.63012386683474</v>
      </c>
      <c r="G9" s="3">
        <v>100.54201472115638</v>
      </c>
      <c r="H9" s="3">
        <f t="shared" si="0"/>
        <v>102.34255128936557</v>
      </c>
      <c r="I9" s="3">
        <v>1</v>
      </c>
    </row>
    <row r="10" spans="1:20" x14ac:dyDescent="0.15">
      <c r="A10" s="2" t="s">
        <v>10</v>
      </c>
      <c r="B10" s="4">
        <v>8</v>
      </c>
      <c r="C10" s="2" t="s">
        <v>10</v>
      </c>
      <c r="D10" s="3">
        <v>104.64746106597494</v>
      </c>
      <c r="E10" s="3">
        <v>100.4733228279821</v>
      </c>
      <c r="F10" s="3">
        <v>100.78003776795866</v>
      </c>
      <c r="G10" s="3">
        <v>100</v>
      </c>
      <c r="H10" s="3">
        <f t="shared" si="0"/>
        <v>102.21239880793958</v>
      </c>
      <c r="I10" s="3">
        <v>1</v>
      </c>
    </row>
    <row r="11" spans="1:20" x14ac:dyDescent="0.15">
      <c r="A11" s="2" t="s">
        <v>11</v>
      </c>
      <c r="B11" s="4">
        <v>9</v>
      </c>
      <c r="C11" s="2" t="s">
        <v>11</v>
      </c>
      <c r="D11" s="3">
        <v>104.50890192981926</v>
      </c>
      <c r="E11" s="3">
        <v>100.53795979197902</v>
      </c>
      <c r="F11" s="3">
        <v>100.82596619530243</v>
      </c>
      <c r="G11" s="3">
        <v>100.9344236224475</v>
      </c>
      <c r="H11" s="3">
        <f t="shared" si="0"/>
        <v>102.35480155352531</v>
      </c>
      <c r="I11" s="3">
        <v>1</v>
      </c>
    </row>
    <row r="12" spans="1:20" x14ac:dyDescent="0.15">
      <c r="A12" s="2" t="s">
        <v>12</v>
      </c>
      <c r="B12" s="4">
        <v>10</v>
      </c>
      <c r="C12" s="2" t="s">
        <v>12</v>
      </c>
      <c r="D12" s="3">
        <v>104.62212543845526</v>
      </c>
      <c r="E12" s="3">
        <v>100.63457737390955</v>
      </c>
      <c r="F12" s="3">
        <v>101</v>
      </c>
      <c r="G12" s="3">
        <v>100.7811172910955</v>
      </c>
      <c r="H12" s="3">
        <f t="shared" si="0"/>
        <v>102.42663479330747</v>
      </c>
      <c r="I12" s="3">
        <v>1</v>
      </c>
    </row>
    <row r="13" spans="1:20" x14ac:dyDescent="0.15">
      <c r="A13" s="2" t="s">
        <v>13</v>
      </c>
      <c r="B13" s="4">
        <v>11</v>
      </c>
      <c r="C13" s="2" t="s">
        <v>13</v>
      </c>
      <c r="D13" s="3">
        <v>104.80590849256372</v>
      </c>
      <c r="E13" s="3">
        <v>100.72298362208227</v>
      </c>
      <c r="F13" s="3">
        <v>100.89401843006375</v>
      </c>
      <c r="G13" s="3">
        <v>100.73119483708189</v>
      </c>
      <c r="H13" s="3">
        <f t="shared" si="0"/>
        <v>102.48761559646132</v>
      </c>
      <c r="I13" s="3">
        <v>1</v>
      </c>
    </row>
    <row r="14" spans="1:20" x14ac:dyDescent="0.15">
      <c r="A14" s="2" t="s">
        <v>14</v>
      </c>
      <c r="B14" s="4">
        <v>12</v>
      </c>
      <c r="C14" s="2" t="s">
        <v>14</v>
      </c>
      <c r="D14" s="3">
        <v>105.14701292454649</v>
      </c>
      <c r="E14" s="3">
        <v>100.6982959869592</v>
      </c>
      <c r="F14" s="3">
        <v>100.9059222204571</v>
      </c>
      <c r="G14" s="3">
        <v>100.82410236325859</v>
      </c>
      <c r="H14" s="3">
        <f t="shared" si="0"/>
        <v>102.64804579114492</v>
      </c>
      <c r="I14" s="3">
        <v>1</v>
      </c>
    </row>
    <row r="15" spans="1:20" x14ac:dyDescent="0.15">
      <c r="A15" s="2" t="s">
        <v>15</v>
      </c>
      <c r="B15" s="4">
        <v>13</v>
      </c>
      <c r="C15" s="2" t="s">
        <v>15</v>
      </c>
      <c r="D15" s="3">
        <v>104.57534028480573</v>
      </c>
      <c r="E15" s="3">
        <v>100.76062580816475</v>
      </c>
      <c r="F15" s="3">
        <v>100.91987440028123</v>
      </c>
      <c r="G15" s="3">
        <v>100.91043055102226</v>
      </c>
      <c r="H15" s="3">
        <f t="shared" si="0"/>
        <v>102.43661949010824</v>
      </c>
      <c r="I15" s="3">
        <v>1</v>
      </c>
    </row>
    <row r="16" spans="1:20" x14ac:dyDescent="0.15">
      <c r="A16" s="2" t="s">
        <v>16</v>
      </c>
      <c r="B16" s="4">
        <v>14</v>
      </c>
      <c r="C16" s="2" t="s">
        <v>16</v>
      </c>
      <c r="D16" s="3">
        <v>104.41469733582259</v>
      </c>
      <c r="E16" s="3">
        <v>100.83460113457927</v>
      </c>
      <c r="F16" s="3">
        <v>100.91563133783696</v>
      </c>
      <c r="G16" s="3">
        <v>100.40903269615686</v>
      </c>
      <c r="H16" s="3">
        <f t="shared" si="0"/>
        <v>102.28391264511309</v>
      </c>
      <c r="I16" s="3">
        <v>1</v>
      </c>
    </row>
    <row r="17" spans="1:9" x14ac:dyDescent="0.15">
      <c r="A17" s="2" t="s">
        <v>17</v>
      </c>
      <c r="B17" s="4">
        <v>15</v>
      </c>
      <c r="C17" s="2" t="s">
        <v>17</v>
      </c>
      <c r="D17" s="3">
        <v>104.0906430798979</v>
      </c>
      <c r="E17" s="3">
        <v>101</v>
      </c>
      <c r="F17" s="3">
        <v>100.87039249970431</v>
      </c>
      <c r="G17" s="3">
        <v>101</v>
      </c>
      <c r="H17" s="3">
        <f t="shared" si="0"/>
        <v>102.27979383055755</v>
      </c>
      <c r="I17" s="3">
        <v>1</v>
      </c>
    </row>
    <row r="19" spans="1:9" x14ac:dyDescent="0.15">
      <c r="A19" s="4" t="s">
        <v>20</v>
      </c>
    </row>
    <row r="20" spans="1:9" x14ac:dyDescent="0.15">
      <c r="A20" s="4" t="s">
        <v>21</v>
      </c>
      <c r="B20" s="3">
        <f>VAR(D2:D17)</f>
        <v>0.49552835805426748</v>
      </c>
      <c r="C20" s="3">
        <f>VAR(E2:E17)</f>
        <v>8.2757215109028726E-2</v>
      </c>
      <c r="D20" s="3">
        <f>VAR(F2:F17)</f>
        <v>0.12383417569041227</v>
      </c>
      <c r="E20" s="3">
        <f>VAR(G2:G17)</f>
        <v>0.10292890800443202</v>
      </c>
    </row>
    <row r="21" spans="1:9" x14ac:dyDescent="0.15">
      <c r="A21" s="4" t="s">
        <v>22</v>
      </c>
      <c r="B21" s="5">
        <f>B20^0.5</f>
        <v>0.70393775154786764</v>
      </c>
      <c r="C21" s="5">
        <f t="shared" ref="C21:E21" si="1">C20^0.5</f>
        <v>0.2876755379051697</v>
      </c>
      <c r="D21" s="5">
        <f t="shared" si="1"/>
        <v>0.35190080376494209</v>
      </c>
      <c r="E21" s="5">
        <f t="shared" si="1"/>
        <v>0.32082535436656501</v>
      </c>
    </row>
    <row r="22" spans="1:9" x14ac:dyDescent="0.15">
      <c r="A22" s="4" t="s">
        <v>23</v>
      </c>
      <c r="B22" s="5">
        <f>SUM(B21:Q21)</f>
        <v>1.6643394475845446</v>
      </c>
    </row>
    <row r="23" spans="1:9" x14ac:dyDescent="0.15">
      <c r="A23" s="4" t="s">
        <v>24</v>
      </c>
      <c r="B23" s="3">
        <f>B21/$B$22</f>
        <v>0.42295323383069022</v>
      </c>
      <c r="C23" s="3">
        <f t="shared" ref="C23:E23" si="2">C21/$B$22</f>
        <v>0.1728466739898962</v>
      </c>
      <c r="D23" s="3">
        <f t="shared" si="2"/>
        <v>0.21143571659955285</v>
      </c>
      <c r="E23" s="3">
        <f t="shared" si="2"/>
        <v>0.19276437557986068</v>
      </c>
    </row>
    <row r="26" spans="1:9" x14ac:dyDescent="0.15">
      <c r="A26" s="4" t="s">
        <v>25</v>
      </c>
      <c r="B26" s="4" t="s">
        <v>30</v>
      </c>
    </row>
    <row r="27" spans="1:9" x14ac:dyDescent="0.15">
      <c r="A27" s="6" t="s">
        <v>2</v>
      </c>
      <c r="B27" s="3">
        <f t="shared" ref="B27:B42" si="3">SUMPRODUCT($B$23:$E$23,D2:G2)</f>
        <v>102.12365276418342</v>
      </c>
    </row>
    <row r="28" spans="1:9" x14ac:dyDescent="0.15">
      <c r="A28" s="6" t="s">
        <v>3</v>
      </c>
      <c r="B28" s="3">
        <f t="shared" si="3"/>
        <v>102.17639322543295</v>
      </c>
    </row>
    <row r="29" spans="1:9" x14ac:dyDescent="0.15">
      <c r="A29" s="6" t="s">
        <v>4</v>
      </c>
      <c r="B29" s="3">
        <f t="shared" si="3"/>
        <v>102.07675287314723</v>
      </c>
    </row>
    <row r="30" spans="1:9" x14ac:dyDescent="0.15">
      <c r="A30" s="6" t="s">
        <v>5</v>
      </c>
      <c r="B30" s="3">
        <f t="shared" si="3"/>
        <v>101.94549450480361</v>
      </c>
    </row>
    <row r="31" spans="1:9" x14ac:dyDescent="0.15">
      <c r="A31" s="6" t="s">
        <v>6</v>
      </c>
      <c r="B31" s="3">
        <f t="shared" si="3"/>
        <v>101.4227057356843</v>
      </c>
    </row>
    <row r="32" spans="1:9" x14ac:dyDescent="0.15">
      <c r="A32" s="6" t="s">
        <v>7</v>
      </c>
      <c r="B32" s="3">
        <f t="shared" si="3"/>
        <v>101.86818693045001</v>
      </c>
    </row>
    <row r="33" spans="1:2" x14ac:dyDescent="0.15">
      <c r="A33" s="6" t="s">
        <v>8</v>
      </c>
      <c r="B33" s="3">
        <f t="shared" si="3"/>
        <v>101.30987760854866</v>
      </c>
    </row>
    <row r="34" spans="1:2" x14ac:dyDescent="0.15">
      <c r="A34" s="6" t="s">
        <v>9</v>
      </c>
      <c r="B34" s="3">
        <f t="shared" si="3"/>
        <v>102.34255128936557</v>
      </c>
    </row>
    <row r="35" spans="1:2" x14ac:dyDescent="0.15">
      <c r="A35" s="6" t="s">
        <v>10</v>
      </c>
      <c r="B35" s="3">
        <f t="shared" si="3"/>
        <v>102.21239880793958</v>
      </c>
    </row>
    <row r="36" spans="1:2" x14ac:dyDescent="0.15">
      <c r="A36" s="6" t="s">
        <v>11</v>
      </c>
      <c r="B36" s="3">
        <f t="shared" si="3"/>
        <v>102.35480155352531</v>
      </c>
    </row>
    <row r="37" spans="1:2" x14ac:dyDescent="0.15">
      <c r="A37" s="6" t="s">
        <v>12</v>
      </c>
      <c r="B37" s="3">
        <f t="shared" si="3"/>
        <v>102.42663479330747</v>
      </c>
    </row>
    <row r="38" spans="1:2" x14ac:dyDescent="0.15">
      <c r="A38" s="6" t="s">
        <v>13</v>
      </c>
      <c r="B38" s="3">
        <f t="shared" si="3"/>
        <v>102.48761559646132</v>
      </c>
    </row>
    <row r="39" spans="1:2" x14ac:dyDescent="0.15">
      <c r="A39" s="6" t="s">
        <v>14</v>
      </c>
      <c r="B39" s="3">
        <f t="shared" si="3"/>
        <v>102.64804579114492</v>
      </c>
    </row>
    <row r="40" spans="1:2" x14ac:dyDescent="0.15">
      <c r="A40" s="6" t="s">
        <v>15</v>
      </c>
      <c r="B40" s="3">
        <f t="shared" si="3"/>
        <v>102.43661949010824</v>
      </c>
    </row>
    <row r="41" spans="1:2" x14ac:dyDescent="0.15">
      <c r="A41" s="6" t="s">
        <v>16</v>
      </c>
      <c r="B41" s="3">
        <f t="shared" si="3"/>
        <v>102.28391264511309</v>
      </c>
    </row>
    <row r="42" spans="1:2" x14ac:dyDescent="0.15">
      <c r="A42" s="6" t="s">
        <v>17</v>
      </c>
      <c r="B42" s="3">
        <f t="shared" si="3"/>
        <v>102.27979383055755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021-C3B2-4164-9A9D-30E9F9BA60F1}">
  <dimension ref="A1:F17"/>
  <sheetViews>
    <sheetView tabSelected="1" workbookViewId="0">
      <selection activeCell="G22" sqref="G21:G22"/>
    </sheetView>
  </sheetViews>
  <sheetFormatPr defaultRowHeight="13.5" x14ac:dyDescent="0.15"/>
  <sheetData>
    <row r="1" spans="1:6" x14ac:dyDescent="0.15">
      <c r="A1" t="s">
        <v>147</v>
      </c>
      <c r="B1" t="s">
        <v>1</v>
      </c>
      <c r="C1" t="s">
        <v>18</v>
      </c>
      <c r="D1" t="s">
        <v>148</v>
      </c>
      <c r="E1" t="s">
        <v>149</v>
      </c>
      <c r="F1" t="s">
        <v>145</v>
      </c>
    </row>
    <row r="2" spans="1:6" x14ac:dyDescent="0.15">
      <c r="A2" t="s">
        <v>2</v>
      </c>
      <c r="B2">
        <v>104.82762028396567</v>
      </c>
      <c r="C2">
        <v>100</v>
      </c>
      <c r="D2">
        <v>100.30356417465141</v>
      </c>
      <c r="E2">
        <v>100.09135943567978</v>
      </c>
      <c r="F2">
        <v>102.12365276418342</v>
      </c>
    </row>
    <row r="3" spans="1:6" x14ac:dyDescent="0.15">
      <c r="A3" t="s">
        <v>3</v>
      </c>
      <c r="B3">
        <v>104.90399286238626</v>
      </c>
      <c r="C3">
        <v>100.16281200570266</v>
      </c>
      <c r="D3">
        <v>100</v>
      </c>
      <c r="E3">
        <v>100.38436599973339</v>
      </c>
      <c r="F3">
        <v>102.17639322543295</v>
      </c>
    </row>
    <row r="4" spans="1:6" x14ac:dyDescent="0.15">
      <c r="A4" t="s">
        <v>4</v>
      </c>
      <c r="B4">
        <v>104.74819475917155</v>
      </c>
      <c r="C4">
        <v>100.12478587705037</v>
      </c>
      <c r="D4">
        <v>100.10121165471577</v>
      </c>
      <c r="E4">
        <v>100.13238941204155</v>
      </c>
      <c r="F4">
        <v>102.07675287314723</v>
      </c>
    </row>
    <row r="5" spans="1:6" x14ac:dyDescent="0.15">
      <c r="A5" t="s">
        <v>5</v>
      </c>
      <c r="B5">
        <v>104.37854073461477</v>
      </c>
      <c r="C5">
        <v>100.12818258149422</v>
      </c>
      <c r="D5">
        <v>100.11845191323299</v>
      </c>
      <c r="E5">
        <v>100.24058202387062</v>
      </c>
      <c r="F5">
        <v>101.94549450480361</v>
      </c>
    </row>
    <row r="6" spans="1:6" x14ac:dyDescent="0.15">
      <c r="A6" t="s">
        <v>6</v>
      </c>
      <c r="B6">
        <v>103.02203306865158</v>
      </c>
      <c r="C6">
        <v>100.30657688040606</v>
      </c>
      <c r="D6">
        <v>100.16555550146559</v>
      </c>
      <c r="E6">
        <v>100.29326962616936</v>
      </c>
      <c r="F6">
        <v>101.4227057356843</v>
      </c>
    </row>
    <row r="7" spans="1:6" x14ac:dyDescent="0.15">
      <c r="A7" t="s">
        <v>7</v>
      </c>
      <c r="B7">
        <v>103.83679584615643</v>
      </c>
      <c r="C7">
        <v>100.39664527195228</v>
      </c>
      <c r="D7">
        <v>100.40203175841839</v>
      </c>
      <c r="E7">
        <v>100.4764315530086</v>
      </c>
      <c r="F7">
        <v>101.86818693045001</v>
      </c>
    </row>
    <row r="8" spans="1:6" x14ac:dyDescent="0.15">
      <c r="A8" t="s">
        <v>8</v>
      </c>
      <c r="B8">
        <v>102.50820261529269</v>
      </c>
      <c r="C8">
        <v>100.36952211400903</v>
      </c>
      <c r="D8">
        <v>100.52846350098906</v>
      </c>
      <c r="E8">
        <v>100.38087158836625</v>
      </c>
      <c r="F8">
        <v>101.30987760854866</v>
      </c>
    </row>
    <row r="9" spans="1:6" x14ac:dyDescent="0.15">
      <c r="A9" t="s">
        <v>9</v>
      </c>
      <c r="B9">
        <v>104.76084168654975</v>
      </c>
      <c r="C9">
        <v>100.52778615618168</v>
      </c>
      <c r="D9">
        <v>100.63012386683474</v>
      </c>
      <c r="E9">
        <v>100.54201472115638</v>
      </c>
      <c r="F9">
        <v>102.34255128936557</v>
      </c>
    </row>
    <row r="10" spans="1:6" x14ac:dyDescent="0.15">
      <c r="A10" t="s">
        <v>10</v>
      </c>
      <c r="B10">
        <v>104.64746106597494</v>
      </c>
      <c r="C10">
        <v>100.4733228279821</v>
      </c>
      <c r="D10">
        <v>100.78003776795866</v>
      </c>
      <c r="E10">
        <v>100</v>
      </c>
      <c r="F10">
        <v>102.21239880793958</v>
      </c>
    </row>
    <row r="11" spans="1:6" x14ac:dyDescent="0.15">
      <c r="A11" t="s">
        <v>11</v>
      </c>
      <c r="B11">
        <v>104.50890192981926</v>
      </c>
      <c r="C11">
        <v>100.53795979197902</v>
      </c>
      <c r="D11">
        <v>100.82596619530243</v>
      </c>
      <c r="E11">
        <v>100.9344236224475</v>
      </c>
      <c r="F11">
        <v>102.35480155352531</v>
      </c>
    </row>
    <row r="12" spans="1:6" x14ac:dyDescent="0.15">
      <c r="A12" t="s">
        <v>12</v>
      </c>
      <c r="B12">
        <v>104.62212543845526</v>
      </c>
      <c r="C12">
        <v>100.63457737390955</v>
      </c>
      <c r="D12">
        <v>101</v>
      </c>
      <c r="E12">
        <v>100.7811172910955</v>
      </c>
      <c r="F12">
        <v>102.42663479330747</v>
      </c>
    </row>
    <row r="13" spans="1:6" x14ac:dyDescent="0.15">
      <c r="A13" t="s">
        <v>13</v>
      </c>
      <c r="B13">
        <v>104.80590849256372</v>
      </c>
      <c r="C13">
        <v>100.72298362208227</v>
      </c>
      <c r="D13">
        <v>100.89401843006375</v>
      </c>
      <c r="E13">
        <v>100.73119483708189</v>
      </c>
      <c r="F13">
        <v>102.48761559646132</v>
      </c>
    </row>
    <row r="14" spans="1:6" x14ac:dyDescent="0.15">
      <c r="A14" t="s">
        <v>14</v>
      </c>
      <c r="B14">
        <v>105.14701292454649</v>
      </c>
      <c r="C14">
        <v>100.6982959869592</v>
      </c>
      <c r="D14">
        <v>100.9059222204571</v>
      </c>
      <c r="E14">
        <v>100.82410236325859</v>
      </c>
      <c r="F14">
        <v>102.64804579114492</v>
      </c>
    </row>
    <row r="15" spans="1:6" x14ac:dyDescent="0.15">
      <c r="A15" t="s">
        <v>15</v>
      </c>
      <c r="B15">
        <v>104.57534028480573</v>
      </c>
      <c r="C15">
        <v>100.76062580816475</v>
      </c>
      <c r="D15">
        <v>100.91987440028123</v>
      </c>
      <c r="E15">
        <v>100.91043055102226</v>
      </c>
      <c r="F15">
        <v>102.43661949010824</v>
      </c>
    </row>
    <row r="16" spans="1:6" x14ac:dyDescent="0.15">
      <c r="A16" t="s">
        <v>16</v>
      </c>
      <c r="B16">
        <v>104.41469733582259</v>
      </c>
      <c r="C16">
        <v>100.83460113457927</v>
      </c>
      <c r="D16">
        <v>100.91563133783696</v>
      </c>
      <c r="E16">
        <v>100.40903269615686</v>
      </c>
      <c r="F16">
        <v>102.28391264511309</v>
      </c>
    </row>
    <row r="17" spans="1:6" x14ac:dyDescent="0.15">
      <c r="A17" t="s">
        <v>17</v>
      </c>
      <c r="B17">
        <v>104.0906430798979</v>
      </c>
      <c r="C17">
        <v>101</v>
      </c>
      <c r="D17">
        <v>100.87039249970431</v>
      </c>
      <c r="E17">
        <v>101</v>
      </c>
      <c r="F17">
        <v>102.27979383055755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6"/>
  <sheetViews>
    <sheetView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ColWidth="8.75" defaultRowHeight="11.25" x14ac:dyDescent="0.15"/>
  <cols>
    <col min="1" max="1" width="8.75" style="4"/>
    <col min="2" max="2" width="15.375" style="4" customWidth="1"/>
    <col min="3" max="3" width="11" style="4" customWidth="1"/>
    <col min="4" max="4" width="18.375" style="4" customWidth="1"/>
    <col min="5" max="5" width="12.125" style="4" customWidth="1"/>
    <col min="6" max="6" width="18.375" style="4" customWidth="1"/>
    <col min="7" max="7" width="13.125" style="4" customWidth="1"/>
    <col min="8" max="8" width="18.375" style="4" customWidth="1"/>
    <col min="9" max="9" width="9.375" style="4" customWidth="1"/>
    <col min="10" max="10" width="18.375" style="4" customWidth="1"/>
    <col min="11" max="11" width="12.75" style="4" customWidth="1"/>
    <col min="12" max="13" width="11.125" style="4" customWidth="1"/>
    <col min="14" max="15" width="10.125" style="4" customWidth="1"/>
    <col min="16" max="16" width="9.75" style="4" customWidth="1"/>
    <col min="17" max="18" width="9.25" style="4" customWidth="1"/>
    <col min="19" max="19" width="12.125" style="4" customWidth="1"/>
    <col min="20" max="20" width="13.75" style="4" customWidth="1"/>
    <col min="21" max="16384" width="8.75" style="4"/>
  </cols>
  <sheetData>
    <row r="1" spans="1:20" x14ac:dyDescent="0.15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7" t="s">
        <v>44</v>
      </c>
      <c r="O1" s="7" t="s">
        <v>45</v>
      </c>
      <c r="P1" s="7" t="s">
        <v>46</v>
      </c>
      <c r="Q1" s="7" t="s">
        <v>47</v>
      </c>
      <c r="R1" s="7"/>
      <c r="S1" s="7" t="s">
        <v>48</v>
      </c>
      <c r="T1" s="7" t="s">
        <v>49</v>
      </c>
    </row>
    <row r="2" spans="1:20" x14ac:dyDescent="0.15">
      <c r="A2" s="7" t="s">
        <v>50</v>
      </c>
      <c r="B2" s="7" t="s">
        <v>51</v>
      </c>
      <c r="C2" s="7" t="s">
        <v>52</v>
      </c>
      <c r="D2" s="7" t="s">
        <v>51</v>
      </c>
      <c r="E2" s="7" t="s">
        <v>52</v>
      </c>
      <c r="F2" s="7" t="s">
        <v>51</v>
      </c>
      <c r="G2" s="7" t="s">
        <v>52</v>
      </c>
      <c r="H2" s="7" t="s">
        <v>51</v>
      </c>
      <c r="I2" s="7"/>
      <c r="J2" s="7" t="s">
        <v>53</v>
      </c>
      <c r="K2" s="7" t="s">
        <v>52</v>
      </c>
      <c r="L2" s="7" t="s">
        <v>54</v>
      </c>
      <c r="M2" s="7" t="s">
        <v>52</v>
      </c>
      <c r="N2" s="7" t="s">
        <v>53</v>
      </c>
      <c r="O2" s="7" t="s">
        <v>52</v>
      </c>
      <c r="P2" s="7" t="s">
        <v>53</v>
      </c>
      <c r="Q2" s="7"/>
      <c r="R2" s="7"/>
      <c r="S2" s="7" t="s">
        <v>51</v>
      </c>
      <c r="T2" s="7" t="s">
        <v>51</v>
      </c>
    </row>
    <row r="3" spans="1:20" x14ac:dyDescent="0.15">
      <c r="A3" s="6" t="s">
        <v>2</v>
      </c>
      <c r="B3" s="8">
        <v>4455.0029000000004</v>
      </c>
      <c r="C3" s="8">
        <v>17.733975775464049</v>
      </c>
      <c r="D3" s="8">
        <v>1365.5989999999999</v>
      </c>
      <c r="E3" s="9">
        <f>AVERAGE(E4:E5)</f>
        <v>32.341589533328502</v>
      </c>
      <c r="F3" s="8">
        <v>1676.8619000000001</v>
      </c>
      <c r="G3" s="8">
        <v>57.932351164990649</v>
      </c>
      <c r="H3" s="8">
        <v>956.89660000000003</v>
      </c>
      <c r="I3" s="8">
        <v>75.757856279191699</v>
      </c>
      <c r="J3" s="8">
        <v>470.72469999999998</v>
      </c>
      <c r="K3" s="8">
        <v>53.1</v>
      </c>
      <c r="L3" s="8">
        <v>4919</v>
      </c>
      <c r="M3" s="8">
        <v>-12.891800956259958</v>
      </c>
      <c r="N3" s="8">
        <v>522.07370000000003</v>
      </c>
      <c r="O3" s="8">
        <v>23.87</v>
      </c>
      <c r="P3" s="8">
        <v>917.50310000000002</v>
      </c>
      <c r="Q3" s="8">
        <v>44.08</v>
      </c>
      <c r="R3" s="8"/>
      <c r="S3" s="8"/>
      <c r="T3" s="8"/>
    </row>
    <row r="4" spans="1:20" x14ac:dyDescent="0.15">
      <c r="A4" s="6" t="s">
        <v>3</v>
      </c>
      <c r="B4" s="8">
        <v>5966.6657999999998</v>
      </c>
      <c r="C4" s="8">
        <v>33.931805072450103</v>
      </c>
      <c r="D4" s="8">
        <v>1707.3526999999999</v>
      </c>
      <c r="E4" s="8">
        <f>(D4/D3-1)*100</f>
        <v>25.025919028938958</v>
      </c>
      <c r="F4" s="8">
        <v>2789.8168000000001</v>
      </c>
      <c r="G4" s="8">
        <v>66.371291517804764</v>
      </c>
      <c r="H4" s="8">
        <v>1204.9643000000001</v>
      </c>
      <c r="I4" s="8">
        <v>25.924190764184974</v>
      </c>
      <c r="J4" s="8">
        <v>609.91139999999996</v>
      </c>
      <c r="K4" s="8">
        <f t="shared" ref="K4:K18" si="0">(J4/J3-1)*100</f>
        <v>29.568599225831992</v>
      </c>
      <c r="L4" s="8">
        <v>5062</v>
      </c>
      <c r="M4" s="8">
        <v>2.9070949379955247</v>
      </c>
      <c r="N4" s="8">
        <v>783.81849999999997</v>
      </c>
      <c r="O4" s="8">
        <f>(N4/N3-1)*100</f>
        <v>50.135603459818022</v>
      </c>
      <c r="P4" s="8">
        <v>1344.4383</v>
      </c>
      <c r="Q4" s="8">
        <f t="shared" ref="Q4:Q18" si="1">(P4/P3-1)*100</f>
        <v>46.532289645669863</v>
      </c>
      <c r="R4" s="8"/>
      <c r="S4" s="8"/>
      <c r="T4" s="8"/>
    </row>
    <row r="5" spans="1:20" x14ac:dyDescent="0.15">
      <c r="A5" s="6" t="s">
        <v>4</v>
      </c>
      <c r="B5" s="8">
        <v>7510.7466999999997</v>
      </c>
      <c r="C5" s="8">
        <v>25.878454596870505</v>
      </c>
      <c r="D5" s="8">
        <v>2384.442</v>
      </c>
      <c r="E5" s="8">
        <f t="shared" ref="E5:E17" si="2">(D5/D4-1)*100</f>
        <v>39.657260037718054</v>
      </c>
      <c r="F5" s="8">
        <v>3205.9976000000001</v>
      </c>
      <c r="G5" s="8">
        <v>14.917854104255168</v>
      </c>
      <c r="H5" s="8">
        <v>1708.3396</v>
      </c>
      <c r="I5" s="8">
        <v>41.775121470403718</v>
      </c>
      <c r="J5" s="8">
        <v>813.83799999999997</v>
      </c>
      <c r="K5" s="8">
        <f t="shared" si="0"/>
        <v>33.435446525511736</v>
      </c>
      <c r="L5" s="8">
        <v>4764</v>
      </c>
      <c r="M5" s="8">
        <v>-5.8870011853022541</v>
      </c>
      <c r="N5" s="8">
        <v>989.41319999999996</v>
      </c>
      <c r="O5" s="8">
        <f t="shared" ref="O5:O18" si="3">(N5/N4-1)*100</f>
        <v>26.229886127974787</v>
      </c>
      <c r="P5" s="8">
        <v>1646.8566000000001</v>
      </c>
      <c r="Q5" s="8">
        <f t="shared" si="1"/>
        <v>22.494025943771454</v>
      </c>
      <c r="R5" s="8"/>
      <c r="S5" s="8"/>
      <c r="T5" s="8"/>
    </row>
    <row r="6" spans="1:20" x14ac:dyDescent="0.15">
      <c r="A6" s="6" t="s">
        <v>5</v>
      </c>
      <c r="B6" s="8">
        <v>9070.6560000000009</v>
      </c>
      <c r="C6" s="8">
        <v>20.769030860806438</v>
      </c>
      <c r="D6" s="8">
        <v>2593.6478000000002</v>
      </c>
      <c r="E6" s="8">
        <f t="shared" si="2"/>
        <v>8.7737843906457123</v>
      </c>
      <c r="F6" s="8">
        <v>3433.7485000000001</v>
      </c>
      <c r="G6" s="8">
        <v>7.1039011382915573</v>
      </c>
      <c r="H6" s="8">
        <v>1895.7684999999999</v>
      </c>
      <c r="I6" s="8">
        <v>10.971407558543977</v>
      </c>
      <c r="J6" s="8">
        <v>897.95709999999997</v>
      </c>
      <c r="K6" s="8">
        <f t="shared" si="0"/>
        <v>10.336098830479767</v>
      </c>
      <c r="L6" s="8">
        <v>4737</v>
      </c>
      <c r="M6" s="8">
        <v>-0.56675062972292301</v>
      </c>
      <c r="N6" s="8">
        <v>1202.4763</v>
      </c>
      <c r="O6" s="8">
        <f t="shared" si="3"/>
        <v>21.534289213040637</v>
      </c>
      <c r="P6" s="8">
        <v>2209.1511999999998</v>
      </c>
      <c r="Q6" s="8">
        <f t="shared" si="1"/>
        <v>34.143507091024183</v>
      </c>
      <c r="R6" s="8"/>
      <c r="S6" s="8">
        <v>1391.2566999999999</v>
      </c>
      <c r="T6" s="8"/>
    </row>
    <row r="7" spans="1:20" x14ac:dyDescent="0.15">
      <c r="A7" s="6" t="s">
        <v>6</v>
      </c>
      <c r="B7" s="8">
        <v>9931.31</v>
      </c>
      <c r="C7" s="8">
        <v>9.4883324866470442</v>
      </c>
      <c r="D7" s="8">
        <v>3066.99</v>
      </c>
      <c r="E7" s="8">
        <f t="shared" si="2"/>
        <v>18.250056927544268</v>
      </c>
      <c r="F7" s="8">
        <v>3054.27</v>
      </c>
      <c r="G7" s="8">
        <v>-11.051435479331118</v>
      </c>
      <c r="H7" s="8">
        <v>2472.0300000000002</v>
      </c>
      <c r="I7" s="8">
        <v>30.397250508171236</v>
      </c>
      <c r="J7" s="8">
        <v>1249.0999999999999</v>
      </c>
      <c r="K7" s="8">
        <f t="shared" si="0"/>
        <v>39.104640967814611</v>
      </c>
      <c r="L7" s="8">
        <v>5053</v>
      </c>
      <c r="M7" s="8">
        <v>6.6708887481528478</v>
      </c>
      <c r="N7" s="8">
        <v>1473.29</v>
      </c>
      <c r="O7" s="8">
        <f t="shared" si="3"/>
        <v>22.521333684497556</v>
      </c>
      <c r="P7" s="9">
        <f>AVERAGE(P6,P8)</f>
        <v>2998.5816500000001</v>
      </c>
      <c r="Q7" s="8">
        <f t="shared" si="1"/>
        <v>35.734559499594255</v>
      </c>
      <c r="R7" s="8"/>
      <c r="S7" s="8">
        <v>1572.4588000000001</v>
      </c>
      <c r="T7" s="8"/>
    </row>
    <row r="8" spans="1:20" x14ac:dyDescent="0.15">
      <c r="A8" s="6" t="s">
        <v>7</v>
      </c>
      <c r="B8" s="8">
        <v>10748.4959</v>
      </c>
      <c r="C8" s="8">
        <v>8.2283797404370631</v>
      </c>
      <c r="D8" s="8">
        <v>3770.8764999999999</v>
      </c>
      <c r="E8" s="8">
        <f t="shared" si="2"/>
        <v>22.950400881646171</v>
      </c>
      <c r="F8" s="8">
        <v>2965.9331999999999</v>
      </c>
      <c r="G8" s="8">
        <v>-2.8922393894449394</v>
      </c>
      <c r="H8" s="8">
        <v>3123.4247</v>
      </c>
      <c r="I8" s="8">
        <v>26.350598495972942</v>
      </c>
      <c r="J8" s="8">
        <v>2120.2098999999998</v>
      </c>
      <c r="K8" s="8">
        <f t="shared" si="0"/>
        <v>69.739004082939715</v>
      </c>
      <c r="L8" s="8">
        <v>6788</v>
      </c>
      <c r="M8" s="8">
        <v>34.336037997229376</v>
      </c>
      <c r="N8" s="8">
        <v>1525.0082</v>
      </c>
      <c r="O8" s="8">
        <f t="shared" si="3"/>
        <v>3.5103883145884307</v>
      </c>
      <c r="P8" s="8">
        <v>3788.0120999999999</v>
      </c>
      <c r="Q8" s="8">
        <f t="shared" si="1"/>
        <v>26.326795203325549</v>
      </c>
      <c r="R8" s="8"/>
      <c r="S8" s="8">
        <v>773.86749999999995</v>
      </c>
      <c r="T8" s="8"/>
    </row>
    <row r="9" spans="1:20" x14ac:dyDescent="0.15">
      <c r="A9" s="6" t="s">
        <v>8</v>
      </c>
      <c r="B9" s="8">
        <v>10483.5299</v>
      </c>
      <c r="C9" s="8">
        <v>-2.4651449139037274</v>
      </c>
      <c r="D9" s="8">
        <v>3193.8941</v>
      </c>
      <c r="E9" s="8">
        <f t="shared" si="2"/>
        <v>-15.301015559645082</v>
      </c>
      <c r="F9" s="8">
        <v>3179.3541</v>
      </c>
      <c r="G9" s="8">
        <v>7.1957419674859802</v>
      </c>
      <c r="H9" s="8">
        <v>2607.6178</v>
      </c>
      <c r="I9" s="8">
        <v>-16.514145514697375</v>
      </c>
      <c r="J9" s="8">
        <v>2158.9798000000001</v>
      </c>
      <c r="K9" s="8">
        <f t="shared" si="0"/>
        <v>1.828587820479477</v>
      </c>
      <c r="L9" s="8">
        <v>8280</v>
      </c>
      <c r="M9" s="8">
        <v>21.979964643488504</v>
      </c>
      <c r="N9" s="8">
        <v>1719.865</v>
      </c>
      <c r="O9" s="8">
        <f t="shared" si="3"/>
        <v>12.777426377117184</v>
      </c>
      <c r="P9" s="8">
        <v>3921.9524000000001</v>
      </c>
      <c r="Q9" s="8">
        <f t="shared" si="1"/>
        <v>3.5358994761394813</v>
      </c>
      <c r="R9" s="8"/>
      <c r="S9" s="8">
        <v>295.01490000000001</v>
      </c>
      <c r="T9" s="8"/>
    </row>
    <row r="10" spans="1:20" x14ac:dyDescent="0.15">
      <c r="A10" s="6" t="s">
        <v>9</v>
      </c>
      <c r="B10" s="8">
        <v>10438.6471</v>
      </c>
      <c r="C10" s="8">
        <v>-0.42812678962264039</v>
      </c>
      <c r="D10" s="8">
        <v>2891.6527999999998</v>
      </c>
      <c r="E10" s="8">
        <f t="shared" si="2"/>
        <v>-9.4630971014348919</v>
      </c>
      <c r="F10" s="8">
        <v>2557.3953000000001</v>
      </c>
      <c r="G10" s="8">
        <v>-19.562426217325079</v>
      </c>
      <c r="H10" s="8">
        <v>2176.5727000000002</v>
      </c>
      <c r="I10" s="8">
        <v>-16.53022540343143</v>
      </c>
      <c r="J10" s="8">
        <v>2514.6507000000001</v>
      </c>
      <c r="K10" s="8">
        <f t="shared" si="0"/>
        <v>16.474026297050127</v>
      </c>
      <c r="L10" s="8">
        <v>11553</v>
      </c>
      <c r="M10" s="8">
        <v>39.528985507246375</v>
      </c>
      <c r="N10" s="8">
        <v>1995.8206</v>
      </c>
      <c r="O10" s="8">
        <f t="shared" si="3"/>
        <v>16.045189593369248</v>
      </c>
      <c r="P10" s="8">
        <v>5083.6185999999998</v>
      </c>
      <c r="Q10" s="8">
        <f t="shared" si="1"/>
        <v>29.619589467735508</v>
      </c>
      <c r="R10" s="8"/>
      <c r="S10" s="8">
        <v>391.5455</v>
      </c>
      <c r="T10" s="8"/>
    </row>
    <row r="11" spans="1:20" x14ac:dyDescent="0.15">
      <c r="A11" s="6" t="s">
        <v>10</v>
      </c>
      <c r="B11" s="8">
        <v>10014.3166</v>
      </c>
      <c r="C11" s="8">
        <v>-4.064995165896546</v>
      </c>
      <c r="D11" s="8">
        <v>2557.9877999999999</v>
      </c>
      <c r="E11" s="8">
        <f t="shared" si="2"/>
        <v>-11.53890259577498</v>
      </c>
      <c r="F11" s="8">
        <v>2337.2159999999999</v>
      </c>
      <c r="G11" s="8">
        <v>-8.6095137501816854</v>
      </c>
      <c r="H11" s="8">
        <v>1335.3664000000001</v>
      </c>
      <c r="I11" s="8">
        <v>-38.648205961601924</v>
      </c>
      <c r="J11" s="8">
        <v>1658.3128999999999</v>
      </c>
      <c r="K11" s="8">
        <f t="shared" si="0"/>
        <v>-34.053946339346467</v>
      </c>
      <c r="L11" s="8">
        <v>12418</v>
      </c>
      <c r="M11" s="8">
        <v>7.487232753397377</v>
      </c>
      <c r="N11" s="8">
        <v>1908.7387000000001</v>
      </c>
      <c r="O11" s="8">
        <f t="shared" si="3"/>
        <v>-4.3632128058002762</v>
      </c>
      <c r="P11" s="8">
        <v>4398.3927999999996</v>
      </c>
      <c r="Q11" s="8">
        <f t="shared" si="1"/>
        <v>-13.479095382962058</v>
      </c>
      <c r="R11" s="8"/>
      <c r="S11" s="8">
        <v>823.43510000000003</v>
      </c>
      <c r="T11" s="8">
        <v>4200.41</v>
      </c>
    </row>
    <row r="12" spans="1:20" x14ac:dyDescent="0.15">
      <c r="A12" s="6" t="s">
        <v>11</v>
      </c>
      <c r="B12" s="8">
        <v>9719.0830000000005</v>
      </c>
      <c r="C12" s="8">
        <v>-2.9481153012478112</v>
      </c>
      <c r="D12" s="8">
        <v>2678.5533999999998</v>
      </c>
      <c r="E12" s="8">
        <f t="shared" si="2"/>
        <v>4.7132984762476182</v>
      </c>
      <c r="F12" s="8">
        <v>2246.6048000000001</v>
      </c>
      <c r="G12" s="8">
        <v>-3.8768860045455766</v>
      </c>
      <c r="H12" s="8">
        <v>2362.2539000000002</v>
      </c>
      <c r="I12" s="8">
        <v>76.899306437544041</v>
      </c>
      <c r="J12" s="8">
        <v>3259.6624000000002</v>
      </c>
      <c r="K12" s="8">
        <f t="shared" si="0"/>
        <v>96.564978780542575</v>
      </c>
      <c r="L12" s="8">
        <v>13799</v>
      </c>
      <c r="M12" s="8">
        <v>11.120953454662597</v>
      </c>
      <c r="N12" s="8">
        <v>2337.7123999999999</v>
      </c>
      <c r="O12" s="8">
        <f t="shared" si="3"/>
        <v>22.474197227729476</v>
      </c>
      <c r="P12" s="8">
        <v>7065.8013000000001</v>
      </c>
      <c r="Q12" s="8">
        <f t="shared" si="1"/>
        <v>60.645072445553303</v>
      </c>
      <c r="R12" s="8"/>
      <c r="S12" s="8">
        <v>625.00670000000002</v>
      </c>
      <c r="T12" s="8">
        <v>3404.15</v>
      </c>
    </row>
    <row r="13" spans="1:20" x14ac:dyDescent="0.15">
      <c r="A13" s="6" t="s">
        <v>12</v>
      </c>
      <c r="B13" s="8">
        <v>10300.858200000001</v>
      </c>
      <c r="C13" s="8">
        <v>5.9859062835454724</v>
      </c>
      <c r="D13" s="8">
        <v>2386.7096000000001</v>
      </c>
      <c r="E13" s="8">
        <f t="shared" si="2"/>
        <v>-10.895575201151475</v>
      </c>
      <c r="F13" s="8">
        <v>2974.2440999999999</v>
      </c>
      <c r="G13" s="8">
        <v>32.388397817008126</v>
      </c>
      <c r="H13" s="8">
        <v>1639.5314000000001</v>
      </c>
      <c r="I13" s="8">
        <v>-30.594615591490825</v>
      </c>
      <c r="J13" s="8">
        <v>2915.3634999999999</v>
      </c>
      <c r="K13" s="8">
        <f t="shared" si="0"/>
        <v>-10.562409775932636</v>
      </c>
      <c r="L13" s="8">
        <v>17782</v>
      </c>
      <c r="M13" s="8">
        <v>28.864410464526415</v>
      </c>
      <c r="N13" s="8">
        <v>2901.0686000000001</v>
      </c>
      <c r="O13" s="8">
        <f t="shared" si="3"/>
        <v>24.098610248206764</v>
      </c>
      <c r="P13" s="8">
        <v>7334.3557000000001</v>
      </c>
      <c r="Q13" s="8">
        <f t="shared" si="1"/>
        <v>3.8007635453886968</v>
      </c>
      <c r="R13" s="8"/>
      <c r="S13" s="8">
        <v>858.74829999999997</v>
      </c>
      <c r="T13" s="8">
        <v>3368.72</v>
      </c>
    </row>
    <row r="14" spans="1:20" x14ac:dyDescent="0.15">
      <c r="A14" s="6" t="s">
        <v>13</v>
      </c>
      <c r="B14" s="8">
        <v>12065.3755</v>
      </c>
      <c r="C14" s="8">
        <v>17.129808660020185</v>
      </c>
      <c r="D14" s="8">
        <v>2245.2368999999999</v>
      </c>
      <c r="E14" s="8">
        <f t="shared" si="2"/>
        <v>-5.9275204658329699</v>
      </c>
      <c r="F14" s="8">
        <v>4246.0522000000001</v>
      </c>
      <c r="G14" s="8">
        <v>42.760716916274632</v>
      </c>
      <c r="H14" s="8">
        <v>1439.2018</v>
      </c>
      <c r="I14" s="8">
        <v>-12.218710785289023</v>
      </c>
      <c r="J14" s="8">
        <v>2425.3361</v>
      </c>
      <c r="K14" s="8">
        <f t="shared" si="0"/>
        <v>-16.808449443782912</v>
      </c>
      <c r="L14" s="8">
        <v>16852</v>
      </c>
      <c r="M14" s="8">
        <v>-5.2300078731301269</v>
      </c>
      <c r="N14" s="8">
        <v>3036.3117999999999</v>
      </c>
      <c r="O14" s="8">
        <f t="shared" si="3"/>
        <v>4.6618408127267363</v>
      </c>
      <c r="P14" s="8">
        <v>7237.9781999999996</v>
      </c>
      <c r="Q14" s="8">
        <f t="shared" si="1"/>
        <v>-1.3140554391164905</v>
      </c>
      <c r="R14" s="8"/>
      <c r="S14" s="8">
        <v>507.04390000000001</v>
      </c>
      <c r="T14" s="8">
        <v>3683.1</v>
      </c>
    </row>
    <row r="15" spans="1:20" x14ac:dyDescent="0.15">
      <c r="A15" s="6" t="s">
        <v>14</v>
      </c>
      <c r="B15" s="8">
        <v>13122.4915</v>
      </c>
      <c r="C15" s="8">
        <v>8.7615673461634014</v>
      </c>
      <c r="D15" s="8">
        <v>2390.8593000000001</v>
      </c>
      <c r="E15" s="8">
        <f t="shared" si="2"/>
        <v>6.4858367506787529</v>
      </c>
      <c r="F15" s="8">
        <v>3224.2094999999999</v>
      </c>
      <c r="G15" s="8">
        <v>-24.065712145507778</v>
      </c>
      <c r="H15" s="8">
        <v>1943.7366999999999</v>
      </c>
      <c r="I15" s="8">
        <v>35.056577889216079</v>
      </c>
      <c r="J15" s="8">
        <v>3308.5572000000002</v>
      </c>
      <c r="K15" s="8">
        <f t="shared" si="0"/>
        <v>36.416441416098991</v>
      </c>
      <c r="L15" s="8">
        <v>17022</v>
      </c>
      <c r="M15" s="8">
        <v>1.0087823403750251</v>
      </c>
      <c r="N15" s="8">
        <v>3153.4418999999998</v>
      </c>
      <c r="O15" s="8">
        <f t="shared" si="3"/>
        <v>3.8576440008565527</v>
      </c>
      <c r="P15" s="8">
        <v>8357.3757000000005</v>
      </c>
      <c r="Q15" s="8">
        <f t="shared" si="1"/>
        <v>15.465610272216646</v>
      </c>
      <c r="R15" s="8"/>
      <c r="S15" s="8">
        <v>305.98899999999998</v>
      </c>
      <c r="T15" s="8">
        <v>1878.97</v>
      </c>
    </row>
    <row r="16" spans="1:20" x14ac:dyDescent="0.15">
      <c r="A16" s="6" t="s">
        <v>15</v>
      </c>
      <c r="B16" s="8">
        <v>13886.8667</v>
      </c>
      <c r="C16" s="8">
        <v>5.8249243293470698</v>
      </c>
      <c r="D16" s="8">
        <v>2666.3519000000001</v>
      </c>
      <c r="E16" s="8">
        <f t="shared" si="2"/>
        <v>11.522744144751629</v>
      </c>
      <c r="F16" s="8">
        <v>3577.5237999999999</v>
      </c>
      <c r="G16" s="8">
        <v>10.958168195956253</v>
      </c>
      <c r="H16" s="8">
        <v>1903.1124</v>
      </c>
      <c r="I16" s="8">
        <v>-2.0900104422579391</v>
      </c>
      <c r="J16" s="8">
        <v>3530.8236999999999</v>
      </c>
      <c r="K16" s="8">
        <f t="shared" si="0"/>
        <v>6.717928286081909</v>
      </c>
      <c r="L16" s="8">
        <v>18553</v>
      </c>
      <c r="M16" s="8">
        <v>8.9942427446833442</v>
      </c>
      <c r="N16" s="8">
        <v>3483.4045000000001</v>
      </c>
      <c r="O16" s="8">
        <f t="shared" si="3"/>
        <v>10.463569980471199</v>
      </c>
      <c r="P16" s="8">
        <v>9687.5707999999995</v>
      </c>
      <c r="Q16" s="8">
        <f t="shared" si="1"/>
        <v>15.916420988468882</v>
      </c>
      <c r="R16" s="8"/>
      <c r="S16" s="8">
        <v>906.17449999999997</v>
      </c>
      <c r="T16" s="8">
        <v>1599.13</v>
      </c>
    </row>
    <row r="17" spans="1:20" x14ac:dyDescent="0.15">
      <c r="A17" s="6" t="s">
        <v>16</v>
      </c>
      <c r="B17" s="8">
        <v>13588.0771</v>
      </c>
      <c r="C17" s="8">
        <v>-2.1515983875613931</v>
      </c>
      <c r="D17" s="8">
        <v>3054.1221999999998</v>
      </c>
      <c r="E17" s="8">
        <f t="shared" si="2"/>
        <v>14.543102881506353</v>
      </c>
      <c r="F17" s="8">
        <v>2449.3867</v>
      </c>
      <c r="G17" s="8">
        <v>-31.534020821888031</v>
      </c>
      <c r="H17" s="8">
        <v>1454.1935000000001</v>
      </c>
      <c r="I17" s="8">
        <v>-23.588669802161967</v>
      </c>
      <c r="J17" s="8">
        <v>2738.7370999999998</v>
      </c>
      <c r="K17" s="8">
        <f t="shared" si="0"/>
        <v>-22.433479190705562</v>
      </c>
      <c r="L17" s="8">
        <v>18833</v>
      </c>
      <c r="M17" s="8">
        <v>1.5091898884277422</v>
      </c>
      <c r="N17" s="8">
        <v>3715.3341</v>
      </c>
      <c r="O17" s="8">
        <f t="shared" si="3"/>
        <v>6.6581299989708409</v>
      </c>
      <c r="P17" s="8">
        <v>9407.9874</v>
      </c>
      <c r="Q17" s="8">
        <f t="shared" si="1"/>
        <v>-2.8860011015351739</v>
      </c>
      <c r="R17" s="8"/>
      <c r="S17" s="8">
        <v>580.76289999999995</v>
      </c>
      <c r="T17" s="8">
        <v>2112.11</v>
      </c>
    </row>
    <row r="18" spans="1:20" x14ac:dyDescent="0.15">
      <c r="A18" s="6" t="s">
        <v>17</v>
      </c>
      <c r="B18" s="8">
        <v>12993.08</v>
      </c>
      <c r="C18" s="8">
        <v>-4.3788175149521376</v>
      </c>
      <c r="D18" s="8">
        <v>2631.45</v>
      </c>
      <c r="E18" s="8">
        <f>(D18/D17-1)*100</f>
        <v>-13.839400401202017</v>
      </c>
      <c r="F18" s="8">
        <v>2706.91</v>
      </c>
      <c r="G18" s="8">
        <v>10.513786981859585</v>
      </c>
      <c r="H18" s="8">
        <v>1554.25</v>
      </c>
      <c r="I18" s="8">
        <v>6.880549252902024</v>
      </c>
      <c r="J18" s="8">
        <v>3517.65</v>
      </c>
      <c r="K18" s="8">
        <f t="shared" si="0"/>
        <v>28.44058672152212</v>
      </c>
      <c r="L18" s="8">
        <v>22632</v>
      </c>
      <c r="M18" s="8">
        <v>20.172038443158293</v>
      </c>
      <c r="N18" s="8">
        <v>4177.05</v>
      </c>
      <c r="O18" s="8">
        <f t="shared" si="3"/>
        <v>12.427304989879651</v>
      </c>
      <c r="P18" s="9">
        <f>AVERAGE(P17,P16)</f>
        <v>9547.7790999999997</v>
      </c>
      <c r="Q18" s="9">
        <f t="shared" si="1"/>
        <v>1.4858831549880769</v>
      </c>
      <c r="R18" s="9"/>
      <c r="S18" s="8">
        <v>390.96</v>
      </c>
      <c r="T18" s="8">
        <v>2201.71</v>
      </c>
    </row>
    <row r="19" spans="1:20" x14ac:dyDescent="0.15">
      <c r="A19" s="4" t="s">
        <v>55</v>
      </c>
      <c r="B19" s="10">
        <f>MAX(B3:B18)</f>
        <v>13886.8667</v>
      </c>
      <c r="C19" s="10">
        <f t="shared" ref="C19:N19" si="4">MAX(C3:C18)</f>
        <v>33.931805072450103</v>
      </c>
      <c r="D19" s="10">
        <f>MAX(D3:D18)</f>
        <v>3770.8764999999999</v>
      </c>
      <c r="E19" s="10">
        <f>MAX(E3:E18)</f>
        <v>39.657260037718054</v>
      </c>
      <c r="F19" s="10">
        <f t="shared" si="4"/>
        <v>4246.0522000000001</v>
      </c>
      <c r="G19" s="10">
        <f t="shared" si="4"/>
        <v>66.371291517804764</v>
      </c>
      <c r="H19" s="10">
        <f t="shared" si="4"/>
        <v>3123.4247</v>
      </c>
      <c r="I19" s="10">
        <f t="shared" si="4"/>
        <v>76.899306437544041</v>
      </c>
      <c r="J19" s="10">
        <f t="shared" si="4"/>
        <v>3530.8236999999999</v>
      </c>
      <c r="K19" s="10">
        <f t="shared" si="4"/>
        <v>96.564978780542575</v>
      </c>
      <c r="L19" s="10">
        <f t="shared" si="4"/>
        <v>22632</v>
      </c>
      <c r="M19" s="10">
        <f t="shared" si="4"/>
        <v>39.528985507246375</v>
      </c>
      <c r="N19" s="10">
        <f t="shared" si="4"/>
        <v>4177.05</v>
      </c>
      <c r="O19" s="10">
        <f>MAX(O3:O18)</f>
        <v>50.135603459818022</v>
      </c>
      <c r="P19" s="10">
        <f t="shared" ref="P19:Q19" si="5">MAX(P3:P18)</f>
        <v>9687.5707999999995</v>
      </c>
      <c r="Q19" s="10">
        <f t="shared" si="5"/>
        <v>60.645072445553303</v>
      </c>
    </row>
    <row r="20" spans="1:20" x14ac:dyDescent="0.15">
      <c r="A20" s="4" t="s">
        <v>56</v>
      </c>
      <c r="B20" s="10">
        <f>MIN(B3:B18)</f>
        <v>4455.0029000000004</v>
      </c>
      <c r="C20" s="10">
        <f t="shared" ref="C20:N20" si="6">MIN(C3:C18)</f>
        <v>-4.3788175149521376</v>
      </c>
      <c r="D20" s="10">
        <f>MIN(D3:D18)</f>
        <v>1365.5989999999999</v>
      </c>
      <c r="E20" s="10">
        <f>MIN(E3:E18)</f>
        <v>-15.301015559645082</v>
      </c>
      <c r="F20" s="10">
        <f t="shared" si="6"/>
        <v>1676.8619000000001</v>
      </c>
      <c r="G20" s="10">
        <f t="shared" si="6"/>
        <v>-31.534020821888031</v>
      </c>
      <c r="H20" s="10">
        <f t="shared" si="6"/>
        <v>956.89660000000003</v>
      </c>
      <c r="I20" s="10">
        <f t="shared" si="6"/>
        <v>-38.648205961601924</v>
      </c>
      <c r="J20" s="10">
        <f t="shared" si="6"/>
        <v>470.72469999999998</v>
      </c>
      <c r="K20" s="10">
        <f t="shared" si="6"/>
        <v>-34.053946339346467</v>
      </c>
      <c r="L20" s="10">
        <f t="shared" si="6"/>
        <v>4737</v>
      </c>
      <c r="M20" s="10">
        <f t="shared" si="6"/>
        <v>-12.891800956259958</v>
      </c>
      <c r="N20" s="10">
        <f t="shared" si="6"/>
        <v>522.07370000000003</v>
      </c>
      <c r="O20" s="10">
        <f>MIN(O3:O18)</f>
        <v>-4.3632128058002762</v>
      </c>
      <c r="P20" s="10">
        <f t="shared" ref="P20:Q20" si="7">MIN(P3:P18)</f>
        <v>917.50310000000002</v>
      </c>
      <c r="Q20" s="10">
        <f t="shared" si="7"/>
        <v>-13.479095382962058</v>
      </c>
    </row>
    <row r="21" spans="1:20" x14ac:dyDescent="0.15">
      <c r="A21" s="4" t="s">
        <v>57</v>
      </c>
      <c r="B21" s="11">
        <f>B19-B20</f>
        <v>9431.8637999999992</v>
      </c>
      <c r="C21" s="11">
        <f t="shared" ref="C21:N21" si="8">C19-C20</f>
        <v>38.310622587402243</v>
      </c>
      <c r="D21" s="11">
        <f>D19-D20</f>
        <v>2405.2775000000001</v>
      </c>
      <c r="E21" s="11">
        <f>E19-E20</f>
        <v>54.958275597363134</v>
      </c>
      <c r="F21" s="11">
        <f t="shared" si="8"/>
        <v>2569.1903000000002</v>
      </c>
      <c r="G21" s="11">
        <f t="shared" si="8"/>
        <v>97.905312339692799</v>
      </c>
      <c r="H21" s="11">
        <f t="shared" si="8"/>
        <v>2166.5281</v>
      </c>
      <c r="I21" s="11">
        <f t="shared" si="8"/>
        <v>115.54751239914597</v>
      </c>
      <c r="J21" s="11">
        <f t="shared" si="8"/>
        <v>3060.0990000000002</v>
      </c>
      <c r="K21" s="11">
        <f t="shared" si="8"/>
        <v>130.61892511988904</v>
      </c>
      <c r="L21" s="11">
        <f t="shared" si="8"/>
        <v>17895</v>
      </c>
      <c r="M21" s="11">
        <f t="shared" si="8"/>
        <v>52.420786463506332</v>
      </c>
      <c r="N21" s="11">
        <f t="shared" si="8"/>
        <v>3654.9763000000003</v>
      </c>
      <c r="O21" s="11">
        <f>O19-O20</f>
        <v>54.498816265618295</v>
      </c>
      <c r="P21" s="11">
        <f t="shared" ref="P21:Q21" si="9">P19-P20</f>
        <v>8770.0676999999996</v>
      </c>
      <c r="Q21" s="11">
        <f t="shared" si="9"/>
        <v>74.124167828515368</v>
      </c>
    </row>
    <row r="24" spans="1:20" x14ac:dyDescent="0.15">
      <c r="A24" s="12" t="s">
        <v>58</v>
      </c>
    </row>
    <row r="25" spans="1:20" x14ac:dyDescent="0.15">
      <c r="A25" s="6" t="s">
        <v>2</v>
      </c>
      <c r="B25" s="3">
        <f>(B3-B$20)/B$21</f>
        <v>0</v>
      </c>
      <c r="C25" s="3">
        <f>(C3-C$20)/C$21</f>
        <v>0.57719744021303321</v>
      </c>
      <c r="D25" s="3">
        <f t="shared" ref="D25:E40" si="10">(D$19-D3)/D$21</f>
        <v>1</v>
      </c>
      <c r="E25" s="3">
        <f t="shared" si="10"/>
        <v>0.13311317403744294</v>
      </c>
      <c r="F25" s="3">
        <f>(F3-F$20)/F$21</f>
        <v>0</v>
      </c>
      <c r="G25" s="3">
        <f>(G3-G$20)/G$21</f>
        <v>0.91380508216413914</v>
      </c>
      <c r="H25" s="3">
        <f>(H3-H$20)/H$21</f>
        <v>0</v>
      </c>
      <c r="I25" s="3">
        <f t="shared" ref="I25:P40" si="11">(I3-I$20)/I$21</f>
        <v>0.99012137834340108</v>
      </c>
      <c r="J25" s="3">
        <f t="shared" si="11"/>
        <v>0</v>
      </c>
      <c r="K25" s="3">
        <f t="shared" si="11"/>
        <v>0.66723827545933267</v>
      </c>
      <c r="L25" s="3">
        <f t="shared" si="11"/>
        <v>1.0170438670019559E-2</v>
      </c>
      <c r="M25" s="3">
        <f t="shared" si="11"/>
        <v>0</v>
      </c>
      <c r="N25" s="3">
        <f t="shared" si="11"/>
        <v>0</v>
      </c>
      <c r="O25" s="3">
        <f t="shared" si="11"/>
        <v>0.51805185397415288</v>
      </c>
      <c r="P25" s="3">
        <f>(P3-P$20)/P$21</f>
        <v>0</v>
      </c>
      <c r="Q25" s="3">
        <f t="shared" ref="Q25:Q40" si="12">(Q3-Q$20)/Q$21</f>
        <v>0.77652265204681636</v>
      </c>
    </row>
    <row r="26" spans="1:20" x14ac:dyDescent="0.15">
      <c r="A26" s="6" t="s">
        <v>3</v>
      </c>
      <c r="B26" s="3">
        <f t="shared" ref="B26:C40" si="13">(B4-B$20)/B$21</f>
        <v>0.16027191783664216</v>
      </c>
      <c r="C26" s="3">
        <f t="shared" si="13"/>
        <v>1</v>
      </c>
      <c r="D26" s="3">
        <f t="shared" si="10"/>
        <v>0.85791506385437843</v>
      </c>
      <c r="E26" s="3">
        <f t="shared" si="10"/>
        <v>0.26622634807488571</v>
      </c>
      <c r="F26" s="3">
        <f t="shared" ref="F26:H40" si="14">(F4-F$20)/F$21</f>
        <v>0.43319286235823007</v>
      </c>
      <c r="G26" s="3">
        <f t="shared" si="14"/>
        <v>1</v>
      </c>
      <c r="H26" s="3">
        <f t="shared" si="14"/>
        <v>0.11450010733763391</v>
      </c>
      <c r="I26" s="3">
        <f t="shared" si="11"/>
        <v>0.55883848457705232</v>
      </c>
      <c r="J26" s="3">
        <f t="shared" si="11"/>
        <v>4.5484378119792848E-2</v>
      </c>
      <c r="K26" s="3">
        <f t="shared" si="11"/>
        <v>0.48708520229195179</v>
      </c>
      <c r="L26" s="3">
        <f t="shared" si="11"/>
        <v>1.8161497625034925E-2</v>
      </c>
      <c r="M26" s="3">
        <f t="shared" si="11"/>
        <v>0.30138609052067861</v>
      </c>
      <c r="N26" s="3">
        <f t="shared" si="11"/>
        <v>7.1613268737200822E-2</v>
      </c>
      <c r="O26" s="3">
        <f t="shared" si="11"/>
        <v>1</v>
      </c>
      <c r="P26" s="3">
        <f t="shared" si="11"/>
        <v>4.8680946898505703E-2</v>
      </c>
      <c r="Q26" s="3">
        <f t="shared" si="12"/>
        <v>0.8096061890025793</v>
      </c>
    </row>
    <row r="27" spans="1:20" x14ac:dyDescent="0.15">
      <c r="A27" s="6" t="s">
        <v>4</v>
      </c>
      <c r="B27" s="3">
        <f t="shared" si="13"/>
        <v>0.32398090820607478</v>
      </c>
      <c r="C27" s="3">
        <f t="shared" si="13"/>
        <v>0.78978805533095675</v>
      </c>
      <c r="D27" s="3">
        <f t="shared" si="10"/>
        <v>0.57641353232631154</v>
      </c>
      <c r="E27" s="3">
        <f t="shared" si="10"/>
        <v>0</v>
      </c>
      <c r="F27" s="3">
        <f t="shared" si="14"/>
        <v>0.59518195285105968</v>
      </c>
      <c r="G27" s="3">
        <f t="shared" si="14"/>
        <v>0.47445714452116267</v>
      </c>
      <c r="H27" s="3">
        <f t="shared" si="14"/>
        <v>0.34684202803554681</v>
      </c>
      <c r="I27" s="3">
        <f t="shared" si="11"/>
        <v>0.69601954868740257</v>
      </c>
      <c r="J27" s="3">
        <f t="shared" si="11"/>
        <v>0.112124901841411</v>
      </c>
      <c r="K27" s="3">
        <f t="shared" si="11"/>
        <v>0.51668923781843112</v>
      </c>
      <c r="L27" s="3">
        <f t="shared" si="11"/>
        <v>1.5088013411567478E-3</v>
      </c>
      <c r="M27" s="3">
        <f t="shared" si="11"/>
        <v>0.13362637693034654</v>
      </c>
      <c r="N27" s="3">
        <f t="shared" si="11"/>
        <v>0.12786389339925402</v>
      </c>
      <c r="O27" s="3">
        <f t="shared" si="11"/>
        <v>0.56135345737913489</v>
      </c>
      <c r="P27" s="3">
        <f t="shared" si="11"/>
        <v>8.316395322695172E-2</v>
      </c>
      <c r="Q27" s="3">
        <f t="shared" si="12"/>
        <v>0.48530894012809073</v>
      </c>
    </row>
    <row r="28" spans="1:20" x14ac:dyDescent="0.15">
      <c r="A28" s="6" t="s">
        <v>5</v>
      </c>
      <c r="B28" s="3">
        <f t="shared" si="13"/>
        <v>0.48936808226598871</v>
      </c>
      <c r="C28" s="3">
        <f t="shared" si="13"/>
        <v>0.65641972584460151</v>
      </c>
      <c r="D28" s="3">
        <f t="shared" si="10"/>
        <v>0.48943570960107496</v>
      </c>
      <c r="E28" s="3">
        <f t="shared" si="10"/>
        <v>0.56194404412052024</v>
      </c>
      <c r="F28" s="3">
        <f t="shared" si="14"/>
        <v>0.68382890905356442</v>
      </c>
      <c r="G28" s="3">
        <f t="shared" si="14"/>
        <v>0.39464581682882793</v>
      </c>
      <c r="H28" s="3">
        <f t="shared" si="14"/>
        <v>0.4333532069120174</v>
      </c>
      <c r="I28" s="3">
        <f t="shared" si="11"/>
        <v>0.42943039179191062</v>
      </c>
      <c r="J28" s="3">
        <f t="shared" si="11"/>
        <v>0.13961391445178734</v>
      </c>
      <c r="K28" s="3">
        <f t="shared" si="11"/>
        <v>0.33984390186248031</v>
      </c>
      <c r="L28" s="3">
        <f t="shared" si="11"/>
        <v>0</v>
      </c>
      <c r="M28" s="3">
        <f t="shared" si="11"/>
        <v>0.23511761570226228</v>
      </c>
      <c r="N28" s="3">
        <f t="shared" si="11"/>
        <v>0.18615786920424079</v>
      </c>
      <c r="O28" s="3">
        <f t="shared" si="11"/>
        <v>0.47519384444279916</v>
      </c>
      <c r="P28" s="3">
        <f t="shared" si="11"/>
        <v>0.14727914814158161</v>
      </c>
      <c r="Q28" s="3">
        <f t="shared" si="12"/>
        <v>0.64247065254290725</v>
      </c>
    </row>
    <row r="29" spans="1:20" x14ac:dyDescent="0.15">
      <c r="A29" s="6" t="s">
        <v>6</v>
      </c>
      <c r="B29" s="3">
        <f t="shared" si="13"/>
        <v>0.58061770357625386</v>
      </c>
      <c r="C29" s="3">
        <f t="shared" si="13"/>
        <v>0.36196618757532656</v>
      </c>
      <c r="D29" s="3">
        <f t="shared" si="10"/>
        <v>0.29264253293019205</v>
      </c>
      <c r="E29" s="3">
        <f t="shared" si="10"/>
        <v>0.3895173725429058</v>
      </c>
      <c r="F29" s="3">
        <f t="shared" si="14"/>
        <v>0.53612536992685977</v>
      </c>
      <c r="G29" s="3">
        <f t="shared" si="14"/>
        <v>0.20920810988774977</v>
      </c>
      <c r="H29" s="3">
        <f t="shared" si="14"/>
        <v>0.69933706375652371</v>
      </c>
      <c r="I29" s="3">
        <f t="shared" si="11"/>
        <v>0.59755034994836875</v>
      </c>
      <c r="J29" s="3">
        <f t="shared" si="11"/>
        <v>0.25436278368771725</v>
      </c>
      <c r="K29" s="3">
        <f t="shared" si="11"/>
        <v>0.56009178792439307</v>
      </c>
      <c r="L29" s="3">
        <f t="shared" si="11"/>
        <v>1.7658563844649342E-2</v>
      </c>
      <c r="M29" s="3">
        <f t="shared" si="11"/>
        <v>0.37318573459464827</v>
      </c>
      <c r="N29" s="3">
        <f t="shared" si="11"/>
        <v>0.26025238522066474</v>
      </c>
      <c r="O29" s="3">
        <f t="shared" si="11"/>
        <v>0.4933051455515467</v>
      </c>
      <c r="P29" s="3">
        <f t="shared" si="11"/>
        <v>0.2372933278496813</v>
      </c>
      <c r="Q29" s="3">
        <f t="shared" si="12"/>
        <v>0.66393534422418099</v>
      </c>
    </row>
    <row r="30" spans="1:20" x14ac:dyDescent="0.15">
      <c r="A30" s="6" t="s">
        <v>7</v>
      </c>
      <c r="B30" s="3">
        <f t="shared" si="13"/>
        <v>0.66725868115271125</v>
      </c>
      <c r="C30" s="3">
        <f t="shared" si="13"/>
        <v>0.32907837053879802</v>
      </c>
      <c r="D30" s="3">
        <f t="shared" si="10"/>
        <v>0</v>
      </c>
      <c r="E30" s="3">
        <f t="shared" si="10"/>
        <v>0.30399169141459503</v>
      </c>
      <c r="F30" s="3">
        <f t="shared" si="14"/>
        <v>0.50174224151476821</v>
      </c>
      <c r="G30" s="3">
        <f t="shared" si="14"/>
        <v>0.29254573370919257</v>
      </c>
      <c r="H30" s="3">
        <f t="shared" si="14"/>
        <v>1</v>
      </c>
      <c r="I30" s="3">
        <f t="shared" si="11"/>
        <v>0.5625288083489306</v>
      </c>
      <c r="J30" s="3">
        <f t="shared" si="11"/>
        <v>0.53903001177412879</v>
      </c>
      <c r="K30" s="3">
        <f t="shared" si="11"/>
        <v>0.79462413526232478</v>
      </c>
      <c r="L30" s="3">
        <f t="shared" si="11"/>
        <v>0.11461302039675887</v>
      </c>
      <c r="M30" s="3">
        <f t="shared" si="11"/>
        <v>0.9009372453114155</v>
      </c>
      <c r="N30" s="3">
        <f t="shared" si="11"/>
        <v>0.2744024632936744</v>
      </c>
      <c r="O30" s="3">
        <f t="shared" si="11"/>
        <v>0.14447288326436425</v>
      </c>
      <c r="P30" s="3">
        <f t="shared" si="11"/>
        <v>0.32730750755778087</v>
      </c>
      <c r="Q30" s="3">
        <f t="shared" si="12"/>
        <v>0.53701635718026075</v>
      </c>
    </row>
    <row r="31" spans="1:20" x14ac:dyDescent="0.15">
      <c r="A31" s="6" t="s">
        <v>8</v>
      </c>
      <c r="B31" s="3">
        <f t="shared" si="13"/>
        <v>0.63916603630345037</v>
      </c>
      <c r="C31" s="3">
        <f t="shared" si="13"/>
        <v>4.9951487911284606E-2</v>
      </c>
      <c r="D31" s="3">
        <f t="shared" si="10"/>
        <v>0.23988184315531152</v>
      </c>
      <c r="E31" s="3">
        <f t="shared" si="10"/>
        <v>1</v>
      </c>
      <c r="F31" s="3">
        <f t="shared" si="14"/>
        <v>0.58481156495102748</v>
      </c>
      <c r="G31" s="3">
        <f t="shared" si="14"/>
        <v>0.39558387449903659</v>
      </c>
      <c r="H31" s="3">
        <f t="shared" si="14"/>
        <v>0.7619200507946331</v>
      </c>
      <c r="I31" s="3">
        <f t="shared" si="11"/>
        <v>0.19155808712216071</v>
      </c>
      <c r="J31" s="3">
        <f t="shared" si="11"/>
        <v>0.55169950383958166</v>
      </c>
      <c r="K31" s="3">
        <f t="shared" si="11"/>
        <v>0.27471160191290073</v>
      </c>
      <c r="L31" s="3">
        <f t="shared" si="11"/>
        <v>0.19798826487845766</v>
      </c>
      <c r="M31" s="3">
        <f t="shared" si="11"/>
        <v>0.66522782186843132</v>
      </c>
      <c r="N31" s="3">
        <f t="shared" si="11"/>
        <v>0.32771520296862111</v>
      </c>
      <c r="O31" s="3">
        <f t="shared" si="11"/>
        <v>0.31451397218201577</v>
      </c>
      <c r="P31" s="3">
        <f t="shared" si="11"/>
        <v>0.34257994382415091</v>
      </c>
      <c r="Q31" s="3">
        <f t="shared" si="12"/>
        <v>0.22954719570633636</v>
      </c>
    </row>
    <row r="32" spans="1:20" x14ac:dyDescent="0.15">
      <c r="A32" s="6" t="s">
        <v>9</v>
      </c>
      <c r="B32" s="3">
        <f t="shared" si="13"/>
        <v>0.63440740100593906</v>
      </c>
      <c r="C32" s="3">
        <f t="shared" si="13"/>
        <v>0.10312259259990754</v>
      </c>
      <c r="D32" s="3">
        <f t="shared" si="10"/>
        <v>0.36553940241822408</v>
      </c>
      <c r="E32" s="3">
        <f t="shared" si="10"/>
        <v>0.89377544337489567</v>
      </c>
      <c r="F32" s="3">
        <f t="shared" si="14"/>
        <v>0.34272797931706339</v>
      </c>
      <c r="G32" s="3">
        <f t="shared" si="14"/>
        <v>0.12227727299440344</v>
      </c>
      <c r="H32" s="3">
        <f t="shared" si="14"/>
        <v>0.56296343444610764</v>
      </c>
      <c r="I32" s="3">
        <f t="shared" si="11"/>
        <v>0.19141892455258061</v>
      </c>
      <c r="J32" s="3">
        <f t="shared" si="11"/>
        <v>0.66792806376525726</v>
      </c>
      <c r="K32" s="3">
        <f t="shared" si="11"/>
        <v>0.3868350056473005</v>
      </c>
      <c r="L32" s="3">
        <f t="shared" si="11"/>
        <v>0.38088851634534787</v>
      </c>
      <c r="M32" s="3">
        <f t="shared" si="11"/>
        <v>1</v>
      </c>
      <c r="N32" s="3">
        <f t="shared" si="11"/>
        <v>0.40321654069275359</v>
      </c>
      <c r="O32" s="3">
        <f t="shared" si="11"/>
        <v>0.37447423260905921</v>
      </c>
      <c r="P32" s="3">
        <f t="shared" si="11"/>
        <v>0.47503800911365829</v>
      </c>
      <c r="Q32" s="3">
        <f t="shared" si="12"/>
        <v>0.58143903821497767</v>
      </c>
    </row>
    <row r="33" spans="1:17" x14ac:dyDescent="0.15">
      <c r="A33" s="6" t="s">
        <v>10</v>
      </c>
      <c r="B33" s="3">
        <f t="shared" si="13"/>
        <v>0.58941836076979826</v>
      </c>
      <c r="C33" s="3">
        <f t="shared" si="13"/>
        <v>8.1915230779566195E-3</v>
      </c>
      <c r="D33" s="3">
        <f t="shared" si="10"/>
        <v>0.50426144176711418</v>
      </c>
      <c r="E33" s="3">
        <f t="shared" si="10"/>
        <v>0.93154601517281588</v>
      </c>
      <c r="F33" s="3">
        <f t="shared" si="14"/>
        <v>0.25702809947554284</v>
      </c>
      <c r="G33" s="3">
        <f t="shared" si="14"/>
        <v>0.23414977720685218</v>
      </c>
      <c r="H33" s="3">
        <f t="shared" si="14"/>
        <v>0.17468954129881817</v>
      </c>
      <c r="I33" s="3">
        <f t="shared" si="11"/>
        <v>0</v>
      </c>
      <c r="J33" s="3">
        <f t="shared" si="11"/>
        <v>0.3880881631607343</v>
      </c>
      <c r="K33" s="3">
        <f t="shared" si="11"/>
        <v>0</v>
      </c>
      <c r="L33" s="3">
        <f t="shared" si="11"/>
        <v>0.42922604079351773</v>
      </c>
      <c r="M33" s="3">
        <f t="shared" si="11"/>
        <v>0.38875864107541697</v>
      </c>
      <c r="N33" s="3">
        <f t="shared" si="11"/>
        <v>0.3793909689646961</v>
      </c>
      <c r="O33" s="3">
        <f t="shared" si="11"/>
        <v>0</v>
      </c>
      <c r="P33" s="3">
        <f t="shared" si="11"/>
        <v>0.3969056818113274</v>
      </c>
      <c r="Q33" s="3">
        <f t="shared" si="12"/>
        <v>0</v>
      </c>
    </row>
    <row r="34" spans="1:17" x14ac:dyDescent="0.15">
      <c r="A34" s="6" t="s">
        <v>11</v>
      </c>
      <c r="B34" s="3">
        <f t="shared" si="13"/>
        <v>0.55811663650189691</v>
      </c>
      <c r="C34" s="3">
        <f t="shared" si="13"/>
        <v>3.7344791524604119E-2</v>
      </c>
      <c r="D34" s="3">
        <f t="shared" si="10"/>
        <v>0.45413599886083833</v>
      </c>
      <c r="E34" s="3">
        <f t="shared" si="10"/>
        <v>0.63582711032416439</v>
      </c>
      <c r="F34" s="3">
        <f t="shared" si="14"/>
        <v>0.22175971161030769</v>
      </c>
      <c r="G34" s="3">
        <f t="shared" si="14"/>
        <v>0.28248860206260423</v>
      </c>
      <c r="H34" s="3">
        <f t="shared" si="14"/>
        <v>0.64866793096290798</v>
      </c>
      <c r="I34" s="3">
        <f t="shared" si="11"/>
        <v>1</v>
      </c>
      <c r="J34" s="3">
        <f t="shared" si="11"/>
        <v>0.9113880629352189</v>
      </c>
      <c r="K34" s="3">
        <f t="shared" si="11"/>
        <v>1</v>
      </c>
      <c r="L34" s="3">
        <f t="shared" si="11"/>
        <v>0.50639843531712769</v>
      </c>
      <c r="M34" s="3">
        <f t="shared" si="11"/>
        <v>0.45807695822418582</v>
      </c>
      <c r="N34" s="3">
        <f t="shared" si="11"/>
        <v>0.49675799539384152</v>
      </c>
      <c r="O34" s="3">
        <f t="shared" si="11"/>
        <v>0.49244023765082562</v>
      </c>
      <c r="P34" s="3">
        <f t="shared" si="11"/>
        <v>0.70105481625871602</v>
      </c>
      <c r="Q34" s="3">
        <f t="shared" si="12"/>
        <v>1</v>
      </c>
    </row>
    <row r="35" spans="1:17" x14ac:dyDescent="0.15">
      <c r="A35" s="6" t="s">
        <v>12</v>
      </c>
      <c r="B35" s="3">
        <f t="shared" si="13"/>
        <v>0.61979852804914348</v>
      </c>
      <c r="C35" s="3">
        <f t="shared" si="13"/>
        <v>0.27054438425925931</v>
      </c>
      <c r="D35" s="3">
        <f t="shared" si="10"/>
        <v>0.57547077208347042</v>
      </c>
      <c r="E35" s="3">
        <f t="shared" si="10"/>
        <v>0.91984027317798567</v>
      </c>
      <c r="F35" s="3">
        <f t="shared" si="14"/>
        <v>0.50497707390534663</v>
      </c>
      <c r="G35" s="3">
        <f t="shared" si="14"/>
        <v>0.65290041072654559</v>
      </c>
      <c r="H35" s="3">
        <f t="shared" si="14"/>
        <v>0.31508236611378365</v>
      </c>
      <c r="I35" s="3">
        <f t="shared" si="11"/>
        <v>6.9699383421521627E-2</v>
      </c>
      <c r="J35" s="3">
        <f t="shared" si="11"/>
        <v>0.79887572264818874</v>
      </c>
      <c r="K35" s="3">
        <f t="shared" si="11"/>
        <v>0.17984787841311695</v>
      </c>
      <c r="L35" s="3">
        <f t="shared" si="11"/>
        <v>0.72897457390332498</v>
      </c>
      <c r="M35" s="3">
        <f t="shared" si="11"/>
        <v>0.79655827845802551</v>
      </c>
      <c r="N35" s="3">
        <f t="shared" si="11"/>
        <v>0.65089201809598596</v>
      </c>
      <c r="O35" s="3">
        <f t="shared" si="11"/>
        <v>0.5222466285375591</v>
      </c>
      <c r="P35" s="3">
        <f t="shared" si="11"/>
        <v>0.73167651830099334</v>
      </c>
      <c r="Q35" s="3">
        <f t="shared" si="12"/>
        <v>0.23312044417587702</v>
      </c>
    </row>
    <row r="36" spans="1:17" x14ac:dyDescent="0.15">
      <c r="A36" s="6" t="s">
        <v>13</v>
      </c>
      <c r="B36" s="3">
        <f t="shared" si="13"/>
        <v>0.80687897550004917</v>
      </c>
      <c r="C36" s="3">
        <f t="shared" si="13"/>
        <v>0.56142721580424126</v>
      </c>
      <c r="D36" s="3">
        <f t="shared" si="10"/>
        <v>0.63428839291932004</v>
      </c>
      <c r="E36" s="3">
        <f t="shared" si="10"/>
        <v>0.82944342791093972</v>
      </c>
      <c r="F36" s="3">
        <f t="shared" si="14"/>
        <v>1</v>
      </c>
      <c r="G36" s="3">
        <f t="shared" si="14"/>
        <v>0.75884276310144683</v>
      </c>
      <c r="H36" s="3">
        <f t="shared" si="14"/>
        <v>0.22261663719016617</v>
      </c>
      <c r="I36" s="3">
        <f t="shared" si="11"/>
        <v>0.22873270594537046</v>
      </c>
      <c r="J36" s="3">
        <f t="shared" si="11"/>
        <v>0.63874123026738672</v>
      </c>
      <c r="K36" s="3">
        <f t="shared" si="11"/>
        <v>0.13202908291991161</v>
      </c>
      <c r="L36" s="3">
        <f t="shared" si="11"/>
        <v>0.67700474993014803</v>
      </c>
      <c r="M36" s="3">
        <f t="shared" si="11"/>
        <v>0.14615944551811952</v>
      </c>
      <c r="N36" s="3">
        <f t="shared" si="11"/>
        <v>0.68789450153206189</v>
      </c>
      <c r="O36" s="3">
        <f t="shared" si="11"/>
        <v>0.16560091093612714</v>
      </c>
      <c r="P36" s="3">
        <f t="shared" si="11"/>
        <v>0.72068715045381004</v>
      </c>
      <c r="Q36" s="3">
        <f t="shared" si="12"/>
        <v>0.1641170525109856</v>
      </c>
    </row>
    <row r="37" spans="1:17" x14ac:dyDescent="0.15">
      <c r="A37" s="6" t="s">
        <v>14</v>
      </c>
      <c r="B37" s="3">
        <f t="shared" si="13"/>
        <v>0.91895820208938994</v>
      </c>
      <c r="C37" s="3">
        <f t="shared" si="13"/>
        <v>0.34299585790173293</v>
      </c>
      <c r="D37" s="3">
        <f t="shared" si="10"/>
        <v>0.57374552416509106</v>
      </c>
      <c r="E37" s="3">
        <f t="shared" si="10"/>
        <v>0.6035746741775655</v>
      </c>
      <c r="F37" s="3">
        <f t="shared" si="14"/>
        <v>0.6022705285785952</v>
      </c>
      <c r="G37" s="3">
        <f t="shared" si="14"/>
        <v>7.6280934077082252E-2</v>
      </c>
      <c r="H37" s="3">
        <f t="shared" si="14"/>
        <v>0.45549379211836666</v>
      </c>
      <c r="I37" s="3">
        <f t="shared" si="11"/>
        <v>0.63787425899930295</v>
      </c>
      <c r="J37" s="3">
        <f t="shared" si="11"/>
        <v>0.92736623880469238</v>
      </c>
      <c r="K37" s="3">
        <f t="shared" si="11"/>
        <v>0.53951131270421926</v>
      </c>
      <c r="L37" s="3">
        <f t="shared" si="11"/>
        <v>0.68650461022632026</v>
      </c>
      <c r="M37" s="3">
        <f t="shared" si="11"/>
        <v>0.26517311613232136</v>
      </c>
      <c r="N37" s="3">
        <f t="shared" si="11"/>
        <v>0.71994124831944861</v>
      </c>
      <c r="O37" s="3">
        <f t="shared" si="11"/>
        <v>0.15084468562747713</v>
      </c>
      <c r="P37" s="3">
        <f t="shared" si="11"/>
        <v>0.84832556081636645</v>
      </c>
      <c r="Q37" s="3">
        <f t="shared" si="12"/>
        <v>0.39048945172837074</v>
      </c>
    </row>
    <row r="38" spans="1:17" x14ac:dyDescent="0.15">
      <c r="A38" s="6" t="s">
        <v>15</v>
      </c>
      <c r="B38" s="3">
        <f t="shared" si="13"/>
        <v>1</v>
      </c>
      <c r="C38" s="3">
        <f t="shared" si="13"/>
        <v>0.26634236551547258</v>
      </c>
      <c r="D38" s="3">
        <f t="shared" si="10"/>
        <v>0.45920880231075195</v>
      </c>
      <c r="E38" s="3">
        <f t="shared" si="10"/>
        <v>0.51192501196883089</v>
      </c>
      <c r="F38" s="3">
        <f t="shared" si="14"/>
        <v>0.73979023663603261</v>
      </c>
      <c r="G38" s="3">
        <f t="shared" si="14"/>
        <v>0.4340131092214195</v>
      </c>
      <c r="H38" s="3">
        <f t="shared" si="14"/>
        <v>0.43674291600464354</v>
      </c>
      <c r="I38" s="3">
        <f t="shared" si="11"/>
        <v>0.3163910218426666</v>
      </c>
      <c r="J38" s="3">
        <f t="shared" si="11"/>
        <v>1</v>
      </c>
      <c r="K38" s="3">
        <f t="shared" si="11"/>
        <v>0.312143700371181</v>
      </c>
      <c r="L38" s="3">
        <f t="shared" si="11"/>
        <v>0.77205923442302316</v>
      </c>
      <c r="M38" s="3">
        <f t="shared" si="11"/>
        <v>0.41750696960984485</v>
      </c>
      <c r="N38" s="3">
        <f t="shared" si="11"/>
        <v>0.8102188788474497</v>
      </c>
      <c r="O38" s="3">
        <f t="shared" si="11"/>
        <v>0.27205696934788764</v>
      </c>
      <c r="P38" s="3">
        <f t="shared" si="11"/>
        <v>1</v>
      </c>
      <c r="Q38" s="3">
        <f t="shared" si="12"/>
        <v>0.39657128346367165</v>
      </c>
    </row>
    <row r="39" spans="1:17" x14ac:dyDescent="0.15">
      <c r="A39" s="6" t="s">
        <v>16</v>
      </c>
      <c r="B39" s="3">
        <f t="shared" si="13"/>
        <v>0.96832125586885598</v>
      </c>
      <c r="C39" s="3">
        <f t="shared" si="13"/>
        <v>5.813581134865517E-2</v>
      </c>
      <c r="D39" s="3">
        <f t="shared" si="10"/>
        <v>0.2979923522337859</v>
      </c>
      <c r="E39" s="3">
        <f t="shared" si="10"/>
        <v>0.45696770655985908</v>
      </c>
      <c r="F39" s="3">
        <f t="shared" si="14"/>
        <v>0.30068804167600971</v>
      </c>
      <c r="G39" s="3">
        <f t="shared" si="14"/>
        <v>0</v>
      </c>
      <c r="H39" s="3">
        <f t="shared" si="14"/>
        <v>0.22953632588471853</v>
      </c>
      <c r="I39" s="3">
        <f t="shared" si="11"/>
        <v>0.13033198073030317</v>
      </c>
      <c r="J39" s="3">
        <f t="shared" si="11"/>
        <v>0.74115654428173716</v>
      </c>
      <c r="K39" s="3">
        <f t="shared" si="11"/>
        <v>8.8964651469724002E-2</v>
      </c>
      <c r="L39" s="3">
        <f t="shared" si="11"/>
        <v>0.78770606314613023</v>
      </c>
      <c r="M39" s="3">
        <f t="shared" si="11"/>
        <v>0.27471909172353237</v>
      </c>
      <c r="N39" s="3">
        <f t="shared" si="11"/>
        <v>0.87367472122869849</v>
      </c>
      <c r="O39" s="3">
        <f t="shared" si="11"/>
        <v>0.20223086591559894</v>
      </c>
      <c r="P39" s="3">
        <f t="shared" si="11"/>
        <v>0.96812072499736812</v>
      </c>
      <c r="Q39" s="3">
        <f t="shared" si="12"/>
        <v>0.14291012758394503</v>
      </c>
    </row>
    <row r="40" spans="1:17" x14ac:dyDescent="0.15">
      <c r="A40" s="6" t="s">
        <v>17</v>
      </c>
      <c r="B40" s="3">
        <f t="shared" si="13"/>
        <v>0.90523753110175309</v>
      </c>
      <c r="C40" s="3">
        <f t="shared" si="13"/>
        <v>0</v>
      </c>
      <c r="D40" s="3">
        <f t="shared" si="10"/>
        <v>0.47371935254871839</v>
      </c>
      <c r="E40" s="3">
        <f t="shared" si="10"/>
        <v>0.97340500329465962</v>
      </c>
      <c r="F40" s="3">
        <f t="shared" si="14"/>
        <v>0.40092324029091952</v>
      </c>
      <c r="G40" s="3">
        <f t="shared" si="14"/>
        <v>0.42947422156070875</v>
      </c>
      <c r="H40" s="3">
        <f t="shared" si="14"/>
        <v>0.27571920253422977</v>
      </c>
      <c r="I40" s="3">
        <f t="shared" si="11"/>
        <v>0.3940262691007137</v>
      </c>
      <c r="J40" s="3">
        <f t="shared" si="11"/>
        <v>0.99569500856018045</v>
      </c>
      <c r="K40" s="3">
        <f t="shared" si="11"/>
        <v>0.47844929824302079</v>
      </c>
      <c r="L40" s="3">
        <f t="shared" si="11"/>
        <v>1</v>
      </c>
      <c r="M40" s="3">
        <f t="shared" si="11"/>
        <v>0.63073909473747081</v>
      </c>
      <c r="N40" s="3">
        <f t="shared" si="11"/>
        <v>1</v>
      </c>
      <c r="O40" s="3">
        <f t="shared" si="11"/>
        <v>0.30808958700764616</v>
      </c>
      <c r="P40" s="3">
        <f t="shared" si="11"/>
        <v>0.984060362498684</v>
      </c>
      <c r="Q40" s="3">
        <f t="shared" si="12"/>
        <v>0.20189067852432804</v>
      </c>
    </row>
    <row r="42" spans="1:17" x14ac:dyDescent="0.15">
      <c r="A42" s="4" t="s">
        <v>59</v>
      </c>
    </row>
    <row r="43" spans="1:17" x14ac:dyDescent="0.15">
      <c r="A43" s="4" t="s">
        <v>60</v>
      </c>
      <c r="B43" s="3">
        <f>VAR(B25:B40)</f>
        <v>7.8716146672179715E-2</v>
      </c>
      <c r="C43" s="3">
        <f t="shared" ref="C43:Q43" si="15">VAR(C25:C40)</f>
        <v>9.2741329110297421E-2</v>
      </c>
      <c r="D43" s="3">
        <f t="shared" si="15"/>
        <v>5.5640499626224159E-2</v>
      </c>
      <c r="E43" s="3">
        <f t="shared" si="15"/>
        <v>0.1000427973907497</v>
      </c>
      <c r="F43" s="3">
        <f t="shared" si="15"/>
        <v>5.5272799150575334E-2</v>
      </c>
      <c r="G43" s="3">
        <f t="shared" si="15"/>
        <v>8.3396547691435938E-2</v>
      </c>
      <c r="H43" s="3">
        <f t="shared" si="15"/>
        <v>6.986614682542841E-2</v>
      </c>
      <c r="I43" s="3">
        <f t="shared" si="15"/>
        <v>9.2468907688322624E-2</v>
      </c>
      <c r="J43" s="3">
        <f t="shared" si="15"/>
        <v>0.12165674075031158</v>
      </c>
      <c r="K43" s="3">
        <f t="shared" si="15"/>
        <v>7.0386998275689699E-2</v>
      </c>
      <c r="L43" s="3">
        <f t="shared" si="15"/>
        <v>0.12086740147210907</v>
      </c>
      <c r="M43" s="3">
        <f t="shared" si="15"/>
        <v>8.2728928784840089E-2</v>
      </c>
      <c r="N43" s="3">
        <f t="shared" si="15"/>
        <v>9.2765675041287271E-2</v>
      </c>
      <c r="O43" s="3">
        <f t="shared" si="15"/>
        <v>5.6117807410955872E-2</v>
      </c>
      <c r="P43" s="3">
        <f t="shared" si="15"/>
        <v>0.12361973541949418</v>
      </c>
      <c r="Q43" s="3">
        <f t="shared" si="15"/>
        <v>7.9285122447650028E-2</v>
      </c>
    </row>
    <row r="44" spans="1:17" x14ac:dyDescent="0.15">
      <c r="A44" s="4" t="s">
        <v>61</v>
      </c>
      <c r="B44" s="5">
        <f>B43^0.5</f>
        <v>0.28056397964132834</v>
      </c>
      <c r="C44" s="5">
        <f t="shared" ref="C44:Q44" si="16">C43^0.5</f>
        <v>0.30453461069359167</v>
      </c>
      <c r="D44" s="5">
        <f t="shared" si="16"/>
        <v>0.23588238515460233</v>
      </c>
      <c r="E44" s="5">
        <f t="shared" si="16"/>
        <v>0.3162954273946269</v>
      </c>
      <c r="F44" s="5">
        <f t="shared" si="16"/>
        <v>0.23510167832360393</v>
      </c>
      <c r="G44" s="5">
        <f t="shared" si="16"/>
        <v>0.288784604318575</v>
      </c>
      <c r="H44" s="5">
        <f t="shared" si="16"/>
        <v>0.26432205134159431</v>
      </c>
      <c r="I44" s="5">
        <f t="shared" si="16"/>
        <v>0.30408700677326322</v>
      </c>
      <c r="J44" s="5">
        <f t="shared" si="16"/>
        <v>0.34879326362519042</v>
      </c>
      <c r="K44" s="5">
        <f t="shared" si="16"/>
        <v>0.26530548105097584</v>
      </c>
      <c r="L44" s="5">
        <f t="shared" si="16"/>
        <v>0.34765989339023429</v>
      </c>
      <c r="M44" s="5">
        <f t="shared" si="16"/>
        <v>0.28762637011379899</v>
      </c>
      <c r="N44" s="5">
        <f t="shared" si="16"/>
        <v>0.30457458042536523</v>
      </c>
      <c r="O44" s="5">
        <f t="shared" si="16"/>
        <v>0.23689197413790927</v>
      </c>
      <c r="P44" s="5">
        <f t="shared" si="16"/>
        <v>0.35159598322434543</v>
      </c>
      <c r="Q44" s="5">
        <f t="shared" si="16"/>
        <v>0.28157613969875012</v>
      </c>
    </row>
    <row r="45" spans="1:17" x14ac:dyDescent="0.15">
      <c r="A45" s="4" t="s">
        <v>62</v>
      </c>
      <c r="B45" s="5">
        <f>SUM(B44:Q44)</f>
        <v>4.6535954293077539</v>
      </c>
    </row>
    <row r="46" spans="1:17" x14ac:dyDescent="0.15">
      <c r="A46" s="4" t="s">
        <v>63</v>
      </c>
      <c r="B46" s="3">
        <f>B44/$B$45</f>
        <v>6.0289723054645444E-2</v>
      </c>
      <c r="C46" s="3">
        <f t="shared" ref="C46:Q46" si="17">C44/$B$45</f>
        <v>6.544071467314741E-2</v>
      </c>
      <c r="D46" s="3">
        <f t="shared" si="17"/>
        <v>5.0688202001627596E-2</v>
      </c>
      <c r="E46" s="3">
        <f t="shared" si="17"/>
        <v>6.7967968466411677E-2</v>
      </c>
      <c r="F46" s="3">
        <f t="shared" si="17"/>
        <v>5.0520437776555169E-2</v>
      </c>
      <c r="G46" s="3">
        <f t="shared" si="17"/>
        <v>6.2056233444756755E-2</v>
      </c>
      <c r="H46" s="3">
        <f t="shared" si="17"/>
        <v>5.6799533899515101E-2</v>
      </c>
      <c r="I46" s="3">
        <f t="shared" si="17"/>
        <v>6.5344530136453596E-2</v>
      </c>
      <c r="J46" s="3">
        <f t="shared" si="17"/>
        <v>7.4951350826187993E-2</v>
      </c>
      <c r="K46" s="3">
        <f t="shared" si="17"/>
        <v>5.7010860759428197E-2</v>
      </c>
      <c r="L46" s="3">
        <f t="shared" si="17"/>
        <v>7.4707803605082723E-2</v>
      </c>
      <c r="M46" s="3">
        <f t="shared" si="17"/>
        <v>6.1807343264600224E-2</v>
      </c>
      <c r="N46" s="3">
        <f t="shared" si="17"/>
        <v>6.5449303673283055E-2</v>
      </c>
      <c r="O46" s="3">
        <f t="shared" si="17"/>
        <v>5.0905150165395485E-2</v>
      </c>
      <c r="P46" s="3">
        <f t="shared" si="17"/>
        <v>7.5553620542524708E-2</v>
      </c>
      <c r="Q46" s="3">
        <f t="shared" si="17"/>
        <v>6.0507223710385152E-2</v>
      </c>
    </row>
    <row r="49" spans="1:17" x14ac:dyDescent="0.15">
      <c r="A49" s="4" t="s">
        <v>64</v>
      </c>
      <c r="B49" s="4" t="s">
        <v>65</v>
      </c>
    </row>
    <row r="50" spans="1:17" x14ac:dyDescent="0.15">
      <c r="A50" s="6" t="s">
        <v>2</v>
      </c>
      <c r="B50" s="3">
        <f>SUMPRODUCT($B$46:$Q$46,B25:Q25)</f>
        <v>0.33107054155371535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15">
      <c r="A51" s="6" t="s">
        <v>3</v>
      </c>
      <c r="B51" s="3">
        <f t="shared" ref="B51:B65" si="18">SUMPRODUCT($B$46:$Q$46,B26:Q26)</f>
        <v>0.42306659241864769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15">
      <c r="A52" s="6" t="s">
        <v>4</v>
      </c>
      <c r="B52" s="3">
        <f t="shared" si="18"/>
        <v>0.34395283244899522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15">
      <c r="A53" s="6" t="s">
        <v>5</v>
      </c>
      <c r="B53" s="3">
        <f t="shared" si="18"/>
        <v>0.37792235478097524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15">
      <c r="A54" s="6" t="s">
        <v>6</v>
      </c>
      <c r="B54" s="3">
        <f t="shared" si="18"/>
        <v>0.3944648215229154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15">
      <c r="A55" s="6" t="s">
        <v>7</v>
      </c>
      <c r="B55" s="3">
        <f t="shared" si="18"/>
        <v>0.4519726592481414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15">
      <c r="A56" s="6" t="s">
        <v>8</v>
      </c>
      <c r="B56" s="3">
        <f t="shared" si="18"/>
        <v>0.42196944277999532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15">
      <c r="A57" s="6" t="s">
        <v>9</v>
      </c>
      <c r="B57" s="3">
        <f t="shared" si="18"/>
        <v>0.47256398112618009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15">
      <c r="A58" s="6" t="s">
        <v>10</v>
      </c>
      <c r="B58" s="3">
        <f t="shared" si="18"/>
        <v>0.30238617634526249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15">
      <c r="A59" s="6" t="s">
        <v>11</v>
      </c>
      <c r="B59" s="3">
        <f t="shared" si="18"/>
        <v>0.59576964841090763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15">
      <c r="A60" s="6" t="s">
        <v>12</v>
      </c>
      <c r="B60" s="3">
        <f t="shared" si="18"/>
        <v>0.54763565147289339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15">
      <c r="A61" s="6" t="s">
        <v>13</v>
      </c>
      <c r="B61" s="3">
        <f t="shared" si="18"/>
        <v>0.53196136569853669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15">
      <c r="A62" s="6" t="s">
        <v>14</v>
      </c>
      <c r="B62" s="3">
        <f t="shared" si="18"/>
        <v>0.56113178900114591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15">
      <c r="A63" s="6" t="s">
        <v>15</v>
      </c>
      <c r="B63" s="3">
        <f t="shared" si="18"/>
        <v>0.58823647990878802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15">
      <c r="A64" s="6" t="s">
        <v>16</v>
      </c>
      <c r="B64" s="3">
        <f t="shared" si="18"/>
        <v>0.43081126075456833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15">
      <c r="A65" s="6" t="s">
        <v>17</v>
      </c>
      <c r="B65" s="3">
        <f t="shared" si="18"/>
        <v>0.61635883822767101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15">
      <c r="A66" s="4" t="s">
        <v>66</v>
      </c>
      <c r="B66" s="3">
        <f>MAX(B50:B65)</f>
        <v>0.61635883822767101</v>
      </c>
    </row>
    <row r="67" spans="1:17" x14ac:dyDescent="0.15">
      <c r="A67" s="4" t="s">
        <v>67</v>
      </c>
      <c r="B67" s="3">
        <f>MIN(B50:B66)</f>
        <v>0.30238617634526249</v>
      </c>
    </row>
    <row r="68" spans="1:17" x14ac:dyDescent="0.15">
      <c r="A68" s="4" t="s">
        <v>68</v>
      </c>
      <c r="B68" s="5">
        <f>B66-B67</f>
        <v>0.31397266188240852</v>
      </c>
    </row>
    <row r="70" spans="1:17" x14ac:dyDescent="0.15">
      <c r="A70" s="4" t="s">
        <v>69</v>
      </c>
      <c r="B70" s="4" t="s">
        <v>70</v>
      </c>
    </row>
    <row r="71" spans="1:17" x14ac:dyDescent="0.15">
      <c r="A71" s="6" t="s">
        <v>2</v>
      </c>
      <c r="B71" s="3">
        <f>100+(B50-$B$67)/$B$68</f>
        <v>100.09135943567978</v>
      </c>
    </row>
    <row r="72" spans="1:17" x14ac:dyDescent="0.15">
      <c r="A72" s="6" t="s">
        <v>3</v>
      </c>
      <c r="B72" s="3">
        <f t="shared" ref="B72:B86" si="19">100+(B51-$B$67)/$B$68</f>
        <v>100.38436599973339</v>
      </c>
    </row>
    <row r="73" spans="1:17" x14ac:dyDescent="0.15">
      <c r="A73" s="6" t="s">
        <v>4</v>
      </c>
      <c r="B73" s="3">
        <f t="shared" si="19"/>
        <v>100.13238941204155</v>
      </c>
    </row>
    <row r="74" spans="1:17" x14ac:dyDescent="0.15">
      <c r="A74" s="6" t="s">
        <v>5</v>
      </c>
      <c r="B74" s="3">
        <f t="shared" si="19"/>
        <v>100.24058202387062</v>
      </c>
    </row>
    <row r="75" spans="1:17" x14ac:dyDescent="0.15">
      <c r="A75" s="6" t="s">
        <v>6</v>
      </c>
      <c r="B75" s="3">
        <f t="shared" si="19"/>
        <v>100.29326962616936</v>
      </c>
    </row>
    <row r="76" spans="1:17" x14ac:dyDescent="0.15">
      <c r="A76" s="6" t="s">
        <v>7</v>
      </c>
      <c r="B76" s="3">
        <f t="shared" si="19"/>
        <v>100.4764315530086</v>
      </c>
    </row>
    <row r="77" spans="1:17" x14ac:dyDescent="0.15">
      <c r="A77" s="6" t="s">
        <v>8</v>
      </c>
      <c r="B77" s="3">
        <f t="shared" si="19"/>
        <v>100.38087158836625</v>
      </c>
    </row>
    <row r="78" spans="1:17" x14ac:dyDescent="0.15">
      <c r="A78" s="6" t="s">
        <v>9</v>
      </c>
      <c r="B78" s="3">
        <f t="shared" si="19"/>
        <v>100.54201472115638</v>
      </c>
    </row>
    <row r="79" spans="1:17" x14ac:dyDescent="0.15">
      <c r="A79" s="6" t="s">
        <v>10</v>
      </c>
      <c r="B79" s="3">
        <f t="shared" si="19"/>
        <v>100</v>
      </c>
    </row>
    <row r="80" spans="1:17" x14ac:dyDescent="0.15">
      <c r="A80" s="6" t="s">
        <v>11</v>
      </c>
      <c r="B80" s="3">
        <f t="shared" si="19"/>
        <v>100.9344236224475</v>
      </c>
    </row>
    <row r="81" spans="1:2" x14ac:dyDescent="0.15">
      <c r="A81" s="6" t="s">
        <v>12</v>
      </c>
      <c r="B81" s="3">
        <f t="shared" si="19"/>
        <v>100.7811172910955</v>
      </c>
    </row>
    <row r="82" spans="1:2" x14ac:dyDescent="0.15">
      <c r="A82" s="6" t="s">
        <v>13</v>
      </c>
      <c r="B82" s="3">
        <f t="shared" si="19"/>
        <v>100.73119483708189</v>
      </c>
    </row>
    <row r="83" spans="1:2" x14ac:dyDescent="0.15">
      <c r="A83" s="6" t="s">
        <v>14</v>
      </c>
      <c r="B83" s="3">
        <f t="shared" si="19"/>
        <v>100.82410236325859</v>
      </c>
    </row>
    <row r="84" spans="1:2" x14ac:dyDescent="0.15">
      <c r="A84" s="6" t="s">
        <v>15</v>
      </c>
      <c r="B84" s="3">
        <f t="shared" si="19"/>
        <v>100.91043055102226</v>
      </c>
    </row>
    <row r="85" spans="1:2" x14ac:dyDescent="0.15">
      <c r="A85" s="6" t="s">
        <v>16</v>
      </c>
      <c r="B85" s="3">
        <f t="shared" si="19"/>
        <v>100.40903269615686</v>
      </c>
    </row>
    <row r="86" spans="1:2" x14ac:dyDescent="0.15">
      <c r="A86" s="6" t="s">
        <v>17</v>
      </c>
      <c r="B86" s="3">
        <f t="shared" si="19"/>
        <v>101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"/>
  <sheetViews>
    <sheetView workbookViewId="0">
      <selection activeCell="D97" sqref="D97"/>
    </sheetView>
  </sheetViews>
  <sheetFormatPr defaultColWidth="8.75" defaultRowHeight="11.25" x14ac:dyDescent="0.15"/>
  <cols>
    <col min="1" max="1" width="8.75" style="4"/>
    <col min="2" max="2" width="17.25" style="4" customWidth="1"/>
    <col min="3" max="3" width="10.875" style="4" customWidth="1"/>
    <col min="4" max="4" width="16.875" style="4" customWidth="1"/>
    <col min="5" max="5" width="12.875" style="4" customWidth="1"/>
    <col min="6" max="6" width="8.875" style="4" bestFit="1" customWidth="1"/>
    <col min="7" max="7" width="9.875" style="4" customWidth="1"/>
    <col min="8" max="9" width="8.875" style="4" bestFit="1" customWidth="1"/>
    <col min="10" max="10" width="12.125" style="4" bestFit="1" customWidth="1"/>
    <col min="11" max="11" width="9.75" style="4" customWidth="1"/>
    <col min="12" max="12" width="12.75" style="4" customWidth="1"/>
    <col min="13" max="13" width="11.25" style="4" customWidth="1"/>
    <col min="14" max="15" width="12.25" style="4" customWidth="1"/>
    <col min="16" max="16" width="9.125" style="4" customWidth="1"/>
    <col min="17" max="16384" width="8.75" style="4"/>
  </cols>
  <sheetData>
    <row r="1" spans="1:16" ht="12" x14ac:dyDescent="0.15">
      <c r="A1" s="7" t="s">
        <v>31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13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13" t="s">
        <v>81</v>
      </c>
      <c r="M1" s="7" t="s">
        <v>82</v>
      </c>
      <c r="N1" s="7" t="s">
        <v>83</v>
      </c>
      <c r="O1" s="7"/>
      <c r="P1" s="7" t="s">
        <v>84</v>
      </c>
    </row>
    <row r="2" spans="1:16" ht="12" x14ac:dyDescent="0.15">
      <c r="A2" s="7" t="s">
        <v>50</v>
      </c>
      <c r="B2" s="7" t="s">
        <v>53</v>
      </c>
      <c r="C2" s="7" t="s">
        <v>85</v>
      </c>
      <c r="D2" s="7" t="s">
        <v>53</v>
      </c>
      <c r="E2" s="7" t="s">
        <v>85</v>
      </c>
      <c r="F2" s="7" t="s">
        <v>53</v>
      </c>
      <c r="G2" s="13" t="s">
        <v>85</v>
      </c>
      <c r="H2" s="7" t="s">
        <v>53</v>
      </c>
      <c r="I2" s="7" t="s">
        <v>85</v>
      </c>
      <c r="J2" s="7" t="s">
        <v>86</v>
      </c>
      <c r="K2" s="7" t="s">
        <v>85</v>
      </c>
      <c r="L2" s="13" t="s">
        <v>87</v>
      </c>
      <c r="M2" s="7" t="s">
        <v>88</v>
      </c>
      <c r="N2" s="7" t="s">
        <v>85</v>
      </c>
      <c r="O2" s="7"/>
      <c r="P2" s="7" t="s">
        <v>89</v>
      </c>
    </row>
    <row r="3" spans="1:16" x14ac:dyDescent="0.15">
      <c r="A3" s="6" t="s">
        <v>2</v>
      </c>
      <c r="B3" s="8">
        <v>64332.4</v>
      </c>
      <c r="C3" s="8">
        <v>7.9008013847283953</v>
      </c>
      <c r="D3" s="8">
        <v>1443.3</v>
      </c>
      <c r="E3" s="8">
        <v>9.8987283941216688</v>
      </c>
      <c r="F3" s="8">
        <v>3161.66</v>
      </c>
      <c r="G3" s="14">
        <v>111.8</v>
      </c>
      <c r="H3" s="8">
        <v>1297.4000000000001</v>
      </c>
      <c r="I3" s="8">
        <v>10.83</v>
      </c>
      <c r="J3" s="8">
        <v>3450000</v>
      </c>
      <c r="K3" s="8">
        <v>22.614351210150339</v>
      </c>
      <c r="L3" s="14">
        <v>24127</v>
      </c>
      <c r="M3" s="8">
        <v>6279.98</v>
      </c>
      <c r="N3" s="8">
        <v>39.4</v>
      </c>
      <c r="O3" s="8"/>
      <c r="P3" s="8">
        <v>1107.5</v>
      </c>
    </row>
    <row r="4" spans="1:16" x14ac:dyDescent="0.15">
      <c r="A4" s="6" t="s">
        <v>3</v>
      </c>
      <c r="B4" s="8">
        <v>73762.399999999994</v>
      </c>
      <c r="C4" s="8">
        <v>14.658243746541388</v>
      </c>
      <c r="D4" s="8">
        <v>1593.5</v>
      </c>
      <c r="E4" s="8">
        <v>10.406706852352254</v>
      </c>
      <c r="F4" s="8">
        <v>3707.96</v>
      </c>
      <c r="G4" s="14">
        <v>111.7</v>
      </c>
      <c r="H4" s="8">
        <v>1530.5</v>
      </c>
      <c r="I4" s="8">
        <v>17.97</v>
      </c>
      <c r="J4" s="8">
        <v>4541700</v>
      </c>
      <c r="K4" s="8">
        <v>31.643478260869571</v>
      </c>
      <c r="L4" s="14">
        <v>26980</v>
      </c>
      <c r="M4" s="8">
        <v>6859.6</v>
      </c>
      <c r="N4" s="8">
        <v>38.200000000000003</v>
      </c>
      <c r="O4" s="8"/>
      <c r="P4" s="8">
        <v>1122.3</v>
      </c>
    </row>
    <row r="5" spans="1:16" x14ac:dyDescent="0.15">
      <c r="A5" s="6" t="s">
        <v>4</v>
      </c>
      <c r="B5" s="8">
        <v>86910.6</v>
      </c>
      <c r="C5" s="8">
        <v>17.825070767762451</v>
      </c>
      <c r="D5" s="8">
        <v>1744.8</v>
      </c>
      <c r="E5" s="8">
        <v>9.4948227172889865</v>
      </c>
      <c r="F5" s="8">
        <v>4315</v>
      </c>
      <c r="G5" s="14">
        <v>111.5</v>
      </c>
      <c r="H5" s="8">
        <v>1814.3</v>
      </c>
      <c r="I5" s="8">
        <v>18.54</v>
      </c>
      <c r="J5" s="8">
        <v>5339900</v>
      </c>
      <c r="K5" s="8">
        <v>17.574916881343981</v>
      </c>
      <c r="L5" s="14">
        <v>30730</v>
      </c>
      <c r="M5" s="8">
        <v>7702.8</v>
      </c>
      <c r="N5" s="8">
        <v>37.700000000000003</v>
      </c>
      <c r="O5" s="8"/>
      <c r="P5" s="8">
        <v>1136.3</v>
      </c>
    </row>
    <row r="6" spans="1:16" x14ac:dyDescent="0.15">
      <c r="A6" s="6" t="s">
        <v>5</v>
      </c>
      <c r="B6" s="8">
        <v>103617.3</v>
      </c>
      <c r="C6" s="8">
        <v>19.222856590565463</v>
      </c>
      <c r="D6" s="8">
        <v>1916.7161000000001</v>
      </c>
      <c r="E6" s="8">
        <v>9.8530547913800994</v>
      </c>
      <c r="F6" s="8">
        <v>5007.21</v>
      </c>
      <c r="G6" s="14">
        <v>111.1</v>
      </c>
      <c r="H6" s="8">
        <v>2157.1</v>
      </c>
      <c r="I6" s="8">
        <v>18.89</v>
      </c>
      <c r="J6" s="8">
        <v>5925388</v>
      </c>
      <c r="K6" s="8">
        <v>10.964400082398541</v>
      </c>
      <c r="L6" s="14">
        <v>34777</v>
      </c>
      <c r="M6" s="8">
        <v>8472.2000000000007</v>
      </c>
      <c r="N6" s="8">
        <v>37.1</v>
      </c>
      <c r="O6" s="8"/>
      <c r="P6" s="8">
        <v>1148.8</v>
      </c>
    </row>
    <row r="7" spans="1:16" x14ac:dyDescent="0.15">
      <c r="A7" s="6" t="s">
        <v>6</v>
      </c>
      <c r="B7" s="8">
        <v>119555.4</v>
      </c>
      <c r="C7" s="8">
        <v>15.38169784389285</v>
      </c>
      <c r="D7" s="8">
        <v>2191.8139999999999</v>
      </c>
      <c r="E7" s="8">
        <v>14.35256374170384</v>
      </c>
      <c r="F7" s="8">
        <v>6033.21</v>
      </c>
      <c r="G7" s="14">
        <v>114.1</v>
      </c>
      <c r="H7" s="8">
        <v>2528.3000000000002</v>
      </c>
      <c r="I7" s="8">
        <v>17.21</v>
      </c>
      <c r="J7" s="8">
        <v>7444874</v>
      </c>
      <c r="K7" s="8">
        <v>25.64365405269664</v>
      </c>
      <c r="L7" s="14">
        <v>40916</v>
      </c>
      <c r="M7" s="8">
        <v>9421.6</v>
      </c>
      <c r="N7" s="8">
        <v>37.700000000000003</v>
      </c>
      <c r="O7" s="8"/>
      <c r="P7" s="8">
        <v>1162.9000000000001</v>
      </c>
    </row>
    <row r="8" spans="1:16" x14ac:dyDescent="0.15">
      <c r="A8" s="6" t="s">
        <v>7</v>
      </c>
      <c r="B8" s="8">
        <v>141051</v>
      </c>
      <c r="C8" s="8">
        <v>17.979614471617356</v>
      </c>
      <c r="D8" s="8">
        <v>2902.8</v>
      </c>
      <c r="E8" s="8">
        <v>32.438245216063066</v>
      </c>
      <c r="F8" s="8">
        <v>6969.52</v>
      </c>
      <c r="G8" s="14">
        <v>112.1</v>
      </c>
      <c r="H8" s="8">
        <v>2827.2</v>
      </c>
      <c r="I8" s="8">
        <v>11.82</v>
      </c>
      <c r="J8" s="8">
        <v>9192098</v>
      </c>
      <c r="K8" s="8">
        <v>23.468818948446945</v>
      </c>
      <c r="L8" s="14">
        <v>45993</v>
      </c>
      <c r="M8" s="8">
        <v>10493</v>
      </c>
      <c r="N8" s="8">
        <v>36.700000000000003</v>
      </c>
      <c r="O8" s="8"/>
      <c r="P8" s="8">
        <v>1180.7</v>
      </c>
    </row>
    <row r="9" spans="1:16" x14ac:dyDescent="0.15">
      <c r="A9" s="6" t="s">
        <v>8</v>
      </c>
      <c r="B9" s="8">
        <v>161587.29999999999</v>
      </c>
      <c r="C9" s="8">
        <v>14.559485576139108</v>
      </c>
      <c r="D9" s="8">
        <v>3295.3</v>
      </c>
      <c r="E9" s="8">
        <v>13.52142758715722</v>
      </c>
      <c r="F9" s="8">
        <v>8117.78</v>
      </c>
      <c r="G9" s="14">
        <v>112</v>
      </c>
      <c r="H9" s="8">
        <v>3371.5</v>
      </c>
      <c r="I9" s="8">
        <v>19.25</v>
      </c>
      <c r="J9" s="8">
        <v>11171514</v>
      </c>
      <c r="K9" s="8">
        <v>21.533887040803968</v>
      </c>
      <c r="L9" s="14">
        <v>49505</v>
      </c>
      <c r="M9" s="8">
        <v>11759.5</v>
      </c>
      <c r="N9" s="8">
        <v>35.799999999999997</v>
      </c>
      <c r="O9" s="8"/>
      <c r="P9" s="8">
        <v>1199.9644000000001</v>
      </c>
    </row>
    <row r="10" spans="1:16" x14ac:dyDescent="0.15">
      <c r="A10" s="6" t="s">
        <v>9</v>
      </c>
      <c r="B10" s="8">
        <v>172534.19</v>
      </c>
      <c r="C10" s="8">
        <v>6.7745980036797437</v>
      </c>
      <c r="D10" s="8">
        <v>3835.2</v>
      </c>
      <c r="E10" s="8">
        <v>16.383940764118577</v>
      </c>
      <c r="F10" s="8">
        <v>9846.81</v>
      </c>
      <c r="G10" s="14">
        <v>114.5</v>
      </c>
      <c r="H10" s="8">
        <v>3966.6</v>
      </c>
      <c r="I10" s="8">
        <v>17.600000000000001</v>
      </c>
      <c r="J10" s="8">
        <v>14926380</v>
      </c>
      <c r="K10" s="8">
        <v>33.611075454947283</v>
      </c>
      <c r="L10" s="14">
        <v>60096</v>
      </c>
      <c r="M10" s="8">
        <v>13785.8</v>
      </c>
      <c r="N10" s="8">
        <v>36.289499999999997</v>
      </c>
      <c r="O10" s="8"/>
      <c r="P10" s="8">
        <v>1216.2467999999999</v>
      </c>
    </row>
    <row r="11" spans="1:16" x14ac:dyDescent="0.15">
      <c r="A11" s="6" t="s">
        <v>10</v>
      </c>
      <c r="B11" s="8">
        <v>217885.35</v>
      </c>
      <c r="C11" s="8">
        <v>26.28531771007243</v>
      </c>
      <c r="D11" s="8">
        <v>4645.5</v>
      </c>
      <c r="E11" s="8">
        <v>21.12797246558198</v>
      </c>
      <c r="F11" s="8">
        <v>11115</v>
      </c>
      <c r="G11" s="14">
        <v>109.1</v>
      </c>
      <c r="H11" s="8">
        <v>3848.5</v>
      </c>
      <c r="I11" s="8">
        <v>-2.98</v>
      </c>
      <c r="J11" s="8">
        <v>18373238</v>
      </c>
      <c r="K11" s="8">
        <v>23.092390787317484</v>
      </c>
      <c r="L11" s="14">
        <v>64491</v>
      </c>
      <c r="M11" s="8">
        <v>15780.76</v>
      </c>
      <c r="N11" s="8">
        <v>37.889099999999999</v>
      </c>
      <c r="O11" s="8"/>
      <c r="P11" s="8">
        <v>1232.28</v>
      </c>
    </row>
    <row r="12" spans="1:16" x14ac:dyDescent="0.15">
      <c r="A12" s="6" t="s">
        <v>11</v>
      </c>
      <c r="B12" s="8">
        <v>260771.66</v>
      </c>
      <c r="C12" s="8">
        <v>19.682970883540364</v>
      </c>
      <c r="D12" s="8">
        <v>5309.9</v>
      </c>
      <c r="E12" s="8">
        <v>14.302012700462807</v>
      </c>
      <c r="F12" s="8">
        <v>12153.03</v>
      </c>
      <c r="G12" s="14">
        <v>110.1919</v>
      </c>
      <c r="H12" s="8">
        <v>4858.3999999999996</v>
      </c>
      <c r="I12" s="8">
        <v>26.24</v>
      </c>
      <c r="J12" s="8">
        <v>20268089</v>
      </c>
      <c r="K12" s="8">
        <v>10.313103221108877</v>
      </c>
      <c r="L12" s="14">
        <v>66940</v>
      </c>
      <c r="M12" s="8">
        <v>17174.650000000001</v>
      </c>
      <c r="N12" s="8">
        <v>36.516100000000002</v>
      </c>
      <c r="O12" s="8"/>
      <c r="P12" s="8">
        <v>1247.5246999999999</v>
      </c>
    </row>
    <row r="13" spans="1:16" x14ac:dyDescent="0.15">
      <c r="A13" s="6" t="s">
        <v>12</v>
      </c>
      <c r="B13" s="8">
        <v>303302.49</v>
      </c>
      <c r="C13" s="8">
        <v>16.309605882786492</v>
      </c>
      <c r="D13" s="8">
        <v>6340.3</v>
      </c>
      <c r="E13" s="8">
        <v>19.405261869338418</v>
      </c>
      <c r="F13" s="8">
        <v>14113.58</v>
      </c>
      <c r="G13" s="14">
        <v>110.3</v>
      </c>
      <c r="H13" s="8">
        <v>5493.5</v>
      </c>
      <c r="I13" s="8">
        <v>13.07</v>
      </c>
      <c r="J13" s="8">
        <v>23539301</v>
      </c>
      <c r="K13" s="8">
        <v>16.139715984077242</v>
      </c>
      <c r="L13" s="14">
        <v>73856</v>
      </c>
      <c r="M13" s="8">
        <v>19109.439999999999</v>
      </c>
      <c r="N13" s="8">
        <v>35.700000000000003</v>
      </c>
      <c r="O13" s="8"/>
      <c r="P13" s="8">
        <v>1258</v>
      </c>
    </row>
    <row r="14" spans="1:16" x14ac:dyDescent="0.15">
      <c r="A14" s="6" t="s">
        <v>13</v>
      </c>
      <c r="B14" s="8">
        <v>343635.89010000002</v>
      </c>
      <c r="C14" s="8">
        <v>13.298077473745785</v>
      </c>
      <c r="D14" s="8">
        <v>7222.1696000000002</v>
      </c>
      <c r="E14" s="8">
        <v>13.908956989416899</v>
      </c>
      <c r="F14" s="8">
        <v>16251.93</v>
      </c>
      <c r="G14" s="14">
        <v>108.1</v>
      </c>
      <c r="H14" s="8">
        <v>5910.6</v>
      </c>
      <c r="I14" s="8">
        <v>13.3</v>
      </c>
      <c r="J14" s="8">
        <v>30062751</v>
      </c>
      <c r="K14" s="8">
        <v>27.713014927673505</v>
      </c>
      <c r="L14" s="14">
        <v>81658</v>
      </c>
      <c r="M14" s="8">
        <v>21809.78</v>
      </c>
      <c r="N14" s="8">
        <v>36.299999999999997</v>
      </c>
      <c r="O14" s="8"/>
      <c r="P14" s="8">
        <v>1277.92</v>
      </c>
    </row>
    <row r="15" spans="1:16" x14ac:dyDescent="0.15">
      <c r="A15" s="6" t="s">
        <v>14</v>
      </c>
      <c r="B15" s="8">
        <v>399551</v>
      </c>
      <c r="C15" s="8">
        <v>16.271615250586425</v>
      </c>
      <c r="D15" s="8">
        <v>8123.5384999999997</v>
      </c>
      <c r="E15" s="8">
        <v>12.480583396989164</v>
      </c>
      <c r="F15" s="8">
        <v>17879.400000000001</v>
      </c>
      <c r="G15" s="14">
        <v>107.73</v>
      </c>
      <c r="H15" s="8">
        <v>6462.8</v>
      </c>
      <c r="I15" s="8">
        <v>9.34</v>
      </c>
      <c r="J15" s="8">
        <v>33149340</v>
      </c>
      <c r="K15" s="8">
        <v>10.267154193573313</v>
      </c>
      <c r="L15" s="14">
        <v>87474.742499999993</v>
      </c>
      <c r="M15" s="8">
        <v>24564.720000000001</v>
      </c>
      <c r="N15" s="8">
        <v>36.228499999999997</v>
      </c>
      <c r="O15" s="8"/>
      <c r="P15" s="8">
        <v>1297.46</v>
      </c>
    </row>
    <row r="16" spans="1:16" x14ac:dyDescent="0.15">
      <c r="A16" s="6" t="s">
        <v>15</v>
      </c>
      <c r="B16" s="8">
        <v>447601.57429999998</v>
      </c>
      <c r="C16" s="8">
        <v>12.026142920428185</v>
      </c>
      <c r="D16" s="8">
        <v>8872.1190000000006</v>
      </c>
      <c r="E16" s="8">
        <v>9.2149560194735525</v>
      </c>
      <c r="F16" s="8">
        <v>19800.810000000001</v>
      </c>
      <c r="G16" s="14">
        <v>107.697</v>
      </c>
      <c r="H16" s="8">
        <v>7032.2</v>
      </c>
      <c r="I16" s="8">
        <v>8.8000000000000007</v>
      </c>
      <c r="J16" s="8">
        <v>36611097</v>
      </c>
      <c r="K16" s="8">
        <v>10.442913795568787</v>
      </c>
      <c r="L16" s="14">
        <v>94647.88</v>
      </c>
      <c r="M16" s="8">
        <v>26467</v>
      </c>
      <c r="N16" s="8">
        <v>35.020000000000003</v>
      </c>
      <c r="O16" s="8"/>
      <c r="P16" s="8">
        <v>1316.34</v>
      </c>
    </row>
    <row r="17" spans="1:16" x14ac:dyDescent="0.15">
      <c r="A17" s="6" t="s">
        <v>16</v>
      </c>
      <c r="B17" s="8">
        <v>485261.3</v>
      </c>
      <c r="C17" s="8">
        <v>8.4136714127727821</v>
      </c>
      <c r="D17" s="8">
        <v>9637.9958999999999</v>
      </c>
      <c r="E17" s="8">
        <v>8.6324011208596119</v>
      </c>
      <c r="F17" s="8">
        <v>21330.83</v>
      </c>
      <c r="G17" s="14">
        <v>107.3</v>
      </c>
      <c r="H17" s="8">
        <v>7562.3</v>
      </c>
      <c r="I17" s="8">
        <v>7.5</v>
      </c>
      <c r="J17" s="8">
        <v>40271609</v>
      </c>
      <c r="K17" s="8">
        <v>9.9983674348790963</v>
      </c>
      <c r="L17" s="14">
        <v>99995</v>
      </c>
      <c r="M17" s="8">
        <v>28844</v>
      </c>
      <c r="N17" s="9">
        <v>32.36</v>
      </c>
      <c r="O17" s="9"/>
      <c r="P17" s="8">
        <v>1333.4</v>
      </c>
    </row>
    <row r="18" spans="1:16" x14ac:dyDescent="0.15">
      <c r="A18" s="6" t="s">
        <v>17</v>
      </c>
      <c r="B18" s="9">
        <v>533787.43000000005</v>
      </c>
      <c r="C18" s="8">
        <v>10.000000000000009</v>
      </c>
      <c r="D18" s="8">
        <v>10338</v>
      </c>
      <c r="E18" s="8">
        <v>7.2629632473697248</v>
      </c>
      <c r="F18" s="8">
        <v>23014.59</v>
      </c>
      <c r="G18" s="14">
        <v>106.9</v>
      </c>
      <c r="H18" s="8">
        <v>7990.9</v>
      </c>
      <c r="I18" s="8">
        <v>5.7</v>
      </c>
      <c r="J18" s="8">
        <v>47238597</v>
      </c>
      <c r="K18" s="8">
        <v>17.299999113519405</v>
      </c>
      <c r="L18" s="14">
        <v>106497</v>
      </c>
      <c r="M18" s="8">
        <v>31790.31</v>
      </c>
      <c r="N18" s="8">
        <v>29.7</v>
      </c>
      <c r="O18" s="8"/>
      <c r="P18" s="8">
        <v>1345.2</v>
      </c>
    </row>
    <row r="19" spans="1:16" x14ac:dyDescent="0.15">
      <c r="A19" s="4" t="s">
        <v>27</v>
      </c>
      <c r="B19" s="10">
        <f>MAX(B3:B18)</f>
        <v>533787.43000000005</v>
      </c>
      <c r="C19" s="10">
        <f t="shared" ref="C19:N19" si="0">MAX(C3:C18)</f>
        <v>26.28531771007243</v>
      </c>
      <c r="D19" s="10">
        <f t="shared" si="0"/>
        <v>10338</v>
      </c>
      <c r="E19" s="10">
        <f t="shared" si="0"/>
        <v>32.438245216063066</v>
      </c>
      <c r="F19" s="10">
        <f t="shared" si="0"/>
        <v>23014.59</v>
      </c>
      <c r="G19" s="10">
        <f t="shared" si="0"/>
        <v>114.5</v>
      </c>
      <c r="H19" s="10">
        <f t="shared" si="0"/>
        <v>7990.9</v>
      </c>
      <c r="I19" s="10">
        <f t="shared" si="0"/>
        <v>26.24</v>
      </c>
      <c r="J19" s="10">
        <f t="shared" si="0"/>
        <v>47238597</v>
      </c>
      <c r="K19" s="10">
        <f t="shared" si="0"/>
        <v>33.611075454947283</v>
      </c>
      <c r="L19" s="10">
        <f t="shared" si="0"/>
        <v>106497</v>
      </c>
      <c r="M19" s="10">
        <f t="shared" si="0"/>
        <v>31790.31</v>
      </c>
      <c r="N19" s="10">
        <f t="shared" si="0"/>
        <v>39.4</v>
      </c>
    </row>
    <row r="20" spans="1:16" x14ac:dyDescent="0.15">
      <c r="A20" s="4" t="s">
        <v>67</v>
      </c>
      <c r="B20" s="10">
        <f>MIN(B3:B18)</f>
        <v>64332.4</v>
      </c>
      <c r="C20" s="10">
        <f t="shared" ref="C20:N20" si="1">MIN(C3:C18)</f>
        <v>6.7745980036797437</v>
      </c>
      <c r="D20" s="10">
        <f t="shared" si="1"/>
        <v>1443.3</v>
      </c>
      <c r="E20" s="10">
        <f t="shared" si="1"/>
        <v>7.2629632473697248</v>
      </c>
      <c r="F20" s="10">
        <f t="shared" si="1"/>
        <v>3161.66</v>
      </c>
      <c r="G20" s="10">
        <f t="shared" si="1"/>
        <v>106.9</v>
      </c>
      <c r="H20" s="10">
        <f t="shared" si="1"/>
        <v>1297.4000000000001</v>
      </c>
      <c r="I20" s="10">
        <f t="shared" si="1"/>
        <v>-2.98</v>
      </c>
      <c r="J20" s="10">
        <f t="shared" si="1"/>
        <v>3450000</v>
      </c>
      <c r="K20" s="10">
        <f t="shared" si="1"/>
        <v>9.9983674348790963</v>
      </c>
      <c r="L20" s="10">
        <f t="shared" si="1"/>
        <v>24127</v>
      </c>
      <c r="M20" s="10">
        <f t="shared" si="1"/>
        <v>6279.98</v>
      </c>
      <c r="N20" s="10">
        <f t="shared" si="1"/>
        <v>29.7</v>
      </c>
    </row>
    <row r="21" spans="1:16" x14ac:dyDescent="0.15">
      <c r="A21" s="4" t="s">
        <v>90</v>
      </c>
      <c r="B21" s="11">
        <f>B19-B20</f>
        <v>469455.03</v>
      </c>
      <c r="C21" s="11">
        <f t="shared" ref="C21:N21" si="2">C19-C20</f>
        <v>19.510719706392685</v>
      </c>
      <c r="D21" s="11">
        <f t="shared" si="2"/>
        <v>8894.7000000000007</v>
      </c>
      <c r="E21" s="11">
        <f t="shared" si="2"/>
        <v>25.175281968693341</v>
      </c>
      <c r="F21" s="11">
        <f t="shared" si="2"/>
        <v>19852.93</v>
      </c>
      <c r="G21" s="11">
        <f t="shared" si="2"/>
        <v>7.5999999999999943</v>
      </c>
      <c r="H21" s="11">
        <f t="shared" si="2"/>
        <v>6693.5</v>
      </c>
      <c r="I21" s="11">
        <f t="shared" si="2"/>
        <v>29.22</v>
      </c>
      <c r="J21" s="11">
        <f t="shared" si="2"/>
        <v>43788597</v>
      </c>
      <c r="K21" s="11">
        <f t="shared" si="2"/>
        <v>23.612708020068187</v>
      </c>
      <c r="L21" s="11">
        <f t="shared" si="2"/>
        <v>82370</v>
      </c>
      <c r="M21" s="11">
        <f t="shared" si="2"/>
        <v>25510.33</v>
      </c>
      <c r="N21" s="11">
        <f t="shared" si="2"/>
        <v>9.6999999999999993</v>
      </c>
    </row>
    <row r="24" spans="1:16" x14ac:dyDescent="0.15">
      <c r="A24" s="12" t="s">
        <v>91</v>
      </c>
    </row>
    <row r="25" spans="1:16" x14ac:dyDescent="0.15">
      <c r="A25" s="6" t="s">
        <v>2</v>
      </c>
      <c r="B25" s="3">
        <f>(B3-B$20)/B$21</f>
        <v>0</v>
      </c>
      <c r="C25" s="3">
        <f t="shared" ref="C25:M25" si="3">(C3-C$20)/C$21</f>
        <v>5.7722287952281494E-2</v>
      </c>
      <c r="D25" s="3">
        <f t="shared" si="3"/>
        <v>0</v>
      </c>
      <c r="E25" s="3">
        <f t="shared" si="3"/>
        <v>0.10469654917985202</v>
      </c>
      <c r="F25" s="3">
        <f t="shared" si="3"/>
        <v>0</v>
      </c>
      <c r="G25" s="3">
        <f t="shared" si="3"/>
        <v>0.6447368421052625</v>
      </c>
      <c r="H25" s="3">
        <f t="shared" si="3"/>
        <v>0</v>
      </c>
      <c r="I25" s="3">
        <f t="shared" si="3"/>
        <v>0.47262149212867904</v>
      </c>
      <c r="J25" s="3">
        <f t="shared" si="3"/>
        <v>0</v>
      </c>
      <c r="K25" s="3">
        <f t="shared" si="3"/>
        <v>0.53428788280230521</v>
      </c>
      <c r="L25" s="3">
        <f t="shared" si="3"/>
        <v>0</v>
      </c>
      <c r="M25" s="3">
        <f t="shared" si="3"/>
        <v>0</v>
      </c>
      <c r="N25" s="3">
        <f t="shared" ref="N25:N40" si="4">(N$19-N3)/N$21</f>
        <v>0</v>
      </c>
    </row>
    <row r="26" spans="1:16" x14ac:dyDescent="0.15">
      <c r="A26" s="6" t="s">
        <v>3</v>
      </c>
      <c r="B26" s="3">
        <f t="shared" ref="B26:M40" si="5">(B4-B$20)/B$21</f>
        <v>2.008712101774688E-2</v>
      </c>
      <c r="C26" s="3">
        <f t="shared" si="5"/>
        <v>0.40406739789709389</v>
      </c>
      <c r="D26" s="3">
        <f t="shared" si="5"/>
        <v>1.6886460476463517E-2</v>
      </c>
      <c r="E26" s="3">
        <f t="shared" si="5"/>
        <v>0.1248742162606927</v>
      </c>
      <c r="F26" s="3">
        <f t="shared" si="5"/>
        <v>2.751734882458157E-2</v>
      </c>
      <c r="G26" s="3">
        <f t="shared" si="5"/>
        <v>0.63157894736842113</v>
      </c>
      <c r="H26" s="3">
        <f t="shared" si="5"/>
        <v>3.4824830059012463E-2</v>
      </c>
      <c r="I26" s="3">
        <f t="shared" si="5"/>
        <v>0.71697467488021904</v>
      </c>
      <c r="J26" s="3">
        <f t="shared" si="5"/>
        <v>2.4931148170835436E-2</v>
      </c>
      <c r="K26" s="3">
        <f t="shared" si="5"/>
        <v>0.91667210756150996</v>
      </c>
      <c r="L26" s="3">
        <f t="shared" si="5"/>
        <v>3.463639674638825E-2</v>
      </c>
      <c r="M26" s="3">
        <f t="shared" si="5"/>
        <v>2.2720991849184261E-2</v>
      </c>
      <c r="N26" s="3">
        <f t="shared" si="4"/>
        <v>0.12371134020618514</v>
      </c>
    </row>
    <row r="27" spans="1:16" x14ac:dyDescent="0.15">
      <c r="A27" s="6" t="s">
        <v>4</v>
      </c>
      <c r="B27" s="3">
        <f t="shared" si="5"/>
        <v>4.8094489476446768E-2</v>
      </c>
      <c r="C27" s="3">
        <f t="shared" si="5"/>
        <v>0.56637955597619605</v>
      </c>
      <c r="D27" s="3">
        <f t="shared" si="5"/>
        <v>3.3896590104219367E-2</v>
      </c>
      <c r="E27" s="3">
        <f t="shared" si="5"/>
        <v>8.8652809239423216E-2</v>
      </c>
      <c r="F27" s="3">
        <f t="shared" si="5"/>
        <v>5.809419566784349E-2</v>
      </c>
      <c r="G27" s="3">
        <f t="shared" si="5"/>
        <v>0.6052631578947365</v>
      </c>
      <c r="H27" s="3">
        <f t="shared" si="5"/>
        <v>7.7224172704862912E-2</v>
      </c>
      <c r="I27" s="3">
        <f t="shared" si="5"/>
        <v>0.73648186173853525</v>
      </c>
      <c r="J27" s="3">
        <f t="shared" si="5"/>
        <v>4.3159638113091404E-2</v>
      </c>
      <c r="K27" s="3">
        <f t="shared" si="5"/>
        <v>0.32086745154455204</v>
      </c>
      <c r="L27" s="3">
        <f t="shared" si="5"/>
        <v>8.0162680587592572E-2</v>
      </c>
      <c r="M27" s="3">
        <f t="shared" si="5"/>
        <v>5.5774268698209728E-2</v>
      </c>
      <c r="N27" s="3">
        <f t="shared" si="4"/>
        <v>0.17525773195876246</v>
      </c>
    </row>
    <row r="28" spans="1:16" x14ac:dyDescent="0.15">
      <c r="A28" s="6" t="s">
        <v>5</v>
      </c>
      <c r="B28" s="3">
        <f t="shared" si="5"/>
        <v>8.3681923697782087E-2</v>
      </c>
      <c r="C28" s="3">
        <f t="shared" si="5"/>
        <v>0.63802149660358498</v>
      </c>
      <c r="D28" s="3">
        <f t="shared" si="5"/>
        <v>5.32245157228462E-2</v>
      </c>
      <c r="E28" s="3">
        <f t="shared" si="5"/>
        <v>0.10288232510091751</v>
      </c>
      <c r="F28" s="3">
        <f t="shared" si="5"/>
        <v>9.2961089370687353E-2</v>
      </c>
      <c r="G28" s="3">
        <f t="shared" si="5"/>
        <v>0.55263157894736736</v>
      </c>
      <c r="H28" s="3">
        <f t="shared" si="5"/>
        <v>0.12843803690147154</v>
      </c>
      <c r="I28" s="3">
        <f t="shared" si="5"/>
        <v>0.74845995893223827</v>
      </c>
      <c r="J28" s="3">
        <f t="shared" si="5"/>
        <v>5.6530425032800209E-2</v>
      </c>
      <c r="K28" s="3">
        <f t="shared" si="5"/>
        <v>4.0911556891247869E-2</v>
      </c>
      <c r="L28" s="3">
        <f t="shared" si="5"/>
        <v>0.12929464610902028</v>
      </c>
      <c r="M28" s="3">
        <f t="shared" si="5"/>
        <v>8.5934599826815297E-2</v>
      </c>
      <c r="N28" s="3">
        <f t="shared" si="4"/>
        <v>0.23711340206185538</v>
      </c>
    </row>
    <row r="29" spans="1:16" x14ac:dyDescent="0.15">
      <c r="A29" s="6" t="s">
        <v>6</v>
      </c>
      <c r="B29" s="3">
        <f t="shared" si="5"/>
        <v>0.11763214039904948</v>
      </c>
      <c r="C29" s="3">
        <f t="shared" si="5"/>
        <v>0.44114722417917729</v>
      </c>
      <c r="D29" s="3">
        <f t="shared" si="5"/>
        <v>8.4152810100396852E-2</v>
      </c>
      <c r="E29" s="3">
        <f t="shared" si="5"/>
        <v>0.28160957653425173</v>
      </c>
      <c r="F29" s="3">
        <f t="shared" si="5"/>
        <v>0.14464111846462965</v>
      </c>
      <c r="G29" s="3">
        <f t="shared" si="5"/>
        <v>0.94736842105263075</v>
      </c>
      <c r="H29" s="3">
        <f t="shared" si="5"/>
        <v>0.18389482333607232</v>
      </c>
      <c r="I29" s="3">
        <f t="shared" si="5"/>
        <v>0.69096509240246418</v>
      </c>
      <c r="J29" s="3">
        <f t="shared" si="5"/>
        <v>9.1230920232497972E-2</v>
      </c>
      <c r="K29" s="3">
        <f t="shared" si="5"/>
        <v>0.66257909107760038</v>
      </c>
      <c r="L29" s="3">
        <f t="shared" si="5"/>
        <v>0.20382420784266117</v>
      </c>
      <c r="M29" s="3">
        <f t="shared" si="5"/>
        <v>0.12315089612717674</v>
      </c>
      <c r="N29" s="3">
        <f t="shared" si="4"/>
        <v>0.17525773195876246</v>
      </c>
    </row>
    <row r="30" spans="1:16" x14ac:dyDescent="0.15">
      <c r="A30" s="6" t="s">
        <v>7</v>
      </c>
      <c r="B30" s="3">
        <f t="shared" si="5"/>
        <v>0.16342055169799757</v>
      </c>
      <c r="C30" s="3">
        <f t="shared" si="5"/>
        <v>0.57430051974281049</v>
      </c>
      <c r="D30" s="3">
        <f t="shared" si="5"/>
        <v>0.1640864784647037</v>
      </c>
      <c r="E30" s="3">
        <f t="shared" si="5"/>
        <v>1</v>
      </c>
      <c r="F30" s="3">
        <f t="shared" si="5"/>
        <v>0.19180342649674384</v>
      </c>
      <c r="G30" s="3">
        <f t="shared" si="5"/>
        <v>0.68421052631578849</v>
      </c>
      <c r="H30" s="3">
        <f t="shared" si="5"/>
        <v>0.22855008590423542</v>
      </c>
      <c r="I30" s="3">
        <f t="shared" si="5"/>
        <v>0.50650239561943877</v>
      </c>
      <c r="J30" s="3">
        <f t="shared" si="5"/>
        <v>0.13113226715165138</v>
      </c>
      <c r="K30" s="3">
        <f t="shared" si="5"/>
        <v>0.57047465721083146</v>
      </c>
      <c r="L30" s="3">
        <f t="shared" si="5"/>
        <v>0.265460725992473</v>
      </c>
      <c r="M30" s="3">
        <f t="shared" si="5"/>
        <v>0.16514956882172829</v>
      </c>
      <c r="N30" s="3">
        <f t="shared" si="4"/>
        <v>0.27835051546391709</v>
      </c>
    </row>
    <row r="31" spans="1:16" x14ac:dyDescent="0.15">
      <c r="A31" s="6" t="s">
        <v>8</v>
      </c>
      <c r="B31" s="3">
        <f t="shared" si="5"/>
        <v>0.20716552978461</v>
      </c>
      <c r="C31" s="3">
        <f t="shared" si="5"/>
        <v>0.39900565892034456</v>
      </c>
      <c r="D31" s="3">
        <f t="shared" si="5"/>
        <v>0.20821388017583506</v>
      </c>
      <c r="E31" s="3">
        <f t="shared" si="5"/>
        <v>0.24859560054064908</v>
      </c>
      <c r="F31" s="3">
        <f t="shared" si="5"/>
        <v>0.24964174053905391</v>
      </c>
      <c r="G31" s="3">
        <f t="shared" si="5"/>
        <v>0.67105263157894712</v>
      </c>
      <c r="H31" s="3">
        <f t="shared" si="5"/>
        <v>0.3098677821767386</v>
      </c>
      <c r="I31" s="3">
        <f t="shared" si="5"/>
        <v>0.76078028747433268</v>
      </c>
      <c r="J31" s="3">
        <f t="shared" si="5"/>
        <v>0.17633618176896601</v>
      </c>
      <c r="K31" s="3">
        <f t="shared" si="5"/>
        <v>0.48853014216416674</v>
      </c>
      <c r="L31" s="3">
        <f t="shared" si="5"/>
        <v>0.30809760835255556</v>
      </c>
      <c r="M31" s="3">
        <f t="shared" si="5"/>
        <v>0.21479612376633309</v>
      </c>
      <c r="N31" s="3">
        <f t="shared" si="4"/>
        <v>0.37113402061855688</v>
      </c>
    </row>
    <row r="32" spans="1:16" x14ac:dyDescent="0.15">
      <c r="A32" s="6" t="s">
        <v>9</v>
      </c>
      <c r="B32" s="3">
        <f t="shared" si="5"/>
        <v>0.23048382291270797</v>
      </c>
      <c r="C32" s="3">
        <f t="shared" si="5"/>
        <v>0</v>
      </c>
      <c r="D32" s="3">
        <f t="shared" si="5"/>
        <v>0.26891294816014022</v>
      </c>
      <c r="E32" s="3">
        <f t="shared" si="5"/>
        <v>0.36229892193824165</v>
      </c>
      <c r="F32" s="3">
        <f t="shared" si="5"/>
        <v>0.33673367105006663</v>
      </c>
      <c r="G32" s="3">
        <f t="shared" si="5"/>
        <v>1</v>
      </c>
      <c r="H32" s="3">
        <f t="shared" si="5"/>
        <v>0.39877493090311494</v>
      </c>
      <c r="I32" s="3">
        <f t="shared" si="5"/>
        <v>0.70431211498973312</v>
      </c>
      <c r="J32" s="3">
        <f t="shared" si="5"/>
        <v>0.26208604034516109</v>
      </c>
      <c r="K32" s="3">
        <f t="shared" si="5"/>
        <v>1</v>
      </c>
      <c r="L32" s="3">
        <f t="shared" si="5"/>
        <v>0.43667597426247418</v>
      </c>
      <c r="M32" s="3">
        <f t="shared" si="5"/>
        <v>0.29422669169704974</v>
      </c>
      <c r="N32" s="3">
        <f t="shared" si="4"/>
        <v>0.32067010309278371</v>
      </c>
    </row>
    <row r="33" spans="1:14" x14ac:dyDescent="0.15">
      <c r="A33" s="6" t="s">
        <v>10</v>
      </c>
      <c r="B33" s="3">
        <f t="shared" si="5"/>
        <v>0.32708766588356719</v>
      </c>
      <c r="C33" s="3">
        <f t="shared" si="5"/>
        <v>1</v>
      </c>
      <c r="D33" s="3">
        <f t="shared" si="5"/>
        <v>0.36001214206212684</v>
      </c>
      <c r="E33" s="3">
        <f t="shared" si="5"/>
        <v>0.55073898419306888</v>
      </c>
      <c r="F33" s="3">
        <f t="shared" si="5"/>
        <v>0.4006129070117106</v>
      </c>
      <c r="G33" s="3">
        <f t="shared" si="5"/>
        <v>0.28947368421052505</v>
      </c>
      <c r="H33" s="3">
        <f t="shared" si="5"/>
        <v>0.38113094793456337</v>
      </c>
      <c r="I33" s="3">
        <f t="shared" si="5"/>
        <v>0</v>
      </c>
      <c r="J33" s="3">
        <f t="shared" si="5"/>
        <v>0.3408019215596243</v>
      </c>
      <c r="K33" s="3">
        <f t="shared" si="5"/>
        <v>0.55453289564712016</v>
      </c>
      <c r="L33" s="3">
        <f t="shared" si="5"/>
        <v>0.49003277892436564</v>
      </c>
      <c r="M33" s="3">
        <f t="shared" si="5"/>
        <v>0.37242873769175078</v>
      </c>
      <c r="N33" s="3">
        <f t="shared" si="4"/>
        <v>0.1557628865979381</v>
      </c>
    </row>
    <row r="34" spans="1:14" x14ac:dyDescent="0.15">
      <c r="A34" s="6" t="s">
        <v>11</v>
      </c>
      <c r="B34" s="3">
        <f t="shared" si="5"/>
        <v>0.41844105920006863</v>
      </c>
      <c r="C34" s="3">
        <f t="shared" si="5"/>
        <v>0.66160413732104373</v>
      </c>
      <c r="D34" s="3">
        <f t="shared" si="5"/>
        <v>0.43470830944270172</v>
      </c>
      <c r="E34" s="3">
        <f t="shared" si="5"/>
        <v>0.27960161327473809</v>
      </c>
      <c r="F34" s="3">
        <f t="shared" si="5"/>
        <v>0.45289889200233924</v>
      </c>
      <c r="G34" s="3">
        <f t="shared" si="5"/>
        <v>0.43314473684210536</v>
      </c>
      <c r="H34" s="3">
        <f t="shared" si="5"/>
        <v>0.53200866512288036</v>
      </c>
      <c r="I34" s="3">
        <f t="shared" si="5"/>
        <v>1</v>
      </c>
      <c r="J34" s="3">
        <f t="shared" si="5"/>
        <v>0.38407462563826833</v>
      </c>
      <c r="K34" s="3">
        <f t="shared" si="5"/>
        <v>1.3329084743786695E-2</v>
      </c>
      <c r="L34" s="3">
        <f t="shared" si="5"/>
        <v>0.51976447735826148</v>
      </c>
      <c r="M34" s="3">
        <f t="shared" si="5"/>
        <v>0.42706895598763328</v>
      </c>
      <c r="N34" s="3">
        <f t="shared" si="4"/>
        <v>0.29730927835051518</v>
      </c>
    </row>
    <row r="35" spans="1:14" x14ac:dyDescent="0.15">
      <c r="A35" s="6" t="s">
        <v>12</v>
      </c>
      <c r="B35" s="3">
        <f t="shared" si="5"/>
        <v>0.509037234088215</v>
      </c>
      <c r="C35" s="3">
        <f t="shared" si="5"/>
        <v>0.48870610733967979</v>
      </c>
      <c r="D35" s="3">
        <f t="shared" si="5"/>
        <v>0.55055257625327436</v>
      </c>
      <c r="E35" s="3">
        <f t="shared" si="5"/>
        <v>0.48231033269332263</v>
      </c>
      <c r="F35" s="3">
        <f t="shared" si="5"/>
        <v>0.55165257722663608</v>
      </c>
      <c r="G35" s="3">
        <f t="shared" si="5"/>
        <v>0.4473684210526308</v>
      </c>
      <c r="H35" s="3">
        <f t="shared" si="5"/>
        <v>0.62689176066333019</v>
      </c>
      <c r="I35" s="3">
        <f t="shared" si="5"/>
        <v>0.54928131416837789</v>
      </c>
      <c r="J35" s="3">
        <f t="shared" si="5"/>
        <v>0.45877927991161715</v>
      </c>
      <c r="K35" s="3">
        <f t="shared" si="5"/>
        <v>0.26008658320674949</v>
      </c>
      <c r="L35" s="3">
        <f t="shared" si="5"/>
        <v>0.60372708510379991</v>
      </c>
      <c r="M35" s="3">
        <f t="shared" si="5"/>
        <v>0.50291234962464215</v>
      </c>
      <c r="N35" s="3">
        <f t="shared" si="4"/>
        <v>0.38144329896907175</v>
      </c>
    </row>
    <row r="36" spans="1:14" x14ac:dyDescent="0.15">
      <c r="A36" s="6" t="s">
        <v>13</v>
      </c>
      <c r="B36" s="3">
        <f t="shared" si="5"/>
        <v>0.59495259876116346</v>
      </c>
      <c r="C36" s="3">
        <f t="shared" si="5"/>
        <v>0.33435360500456701</v>
      </c>
      <c r="D36" s="3">
        <f t="shared" si="5"/>
        <v>0.649698089873745</v>
      </c>
      <c r="E36" s="3">
        <f t="shared" si="5"/>
        <v>0.2639888502663757</v>
      </c>
      <c r="F36" s="3">
        <f t="shared" si="5"/>
        <v>0.65936211934460054</v>
      </c>
      <c r="G36" s="3">
        <f t="shared" si="5"/>
        <v>0.15789473684210389</v>
      </c>
      <c r="H36" s="3">
        <f t="shared" si="5"/>
        <v>0.68920594606708008</v>
      </c>
      <c r="I36" s="3">
        <f t="shared" si="5"/>
        <v>0.55715263518138269</v>
      </c>
      <c r="J36" s="3">
        <f t="shared" si="5"/>
        <v>0.60775527930250883</v>
      </c>
      <c r="K36" s="3">
        <f t="shared" si="5"/>
        <v>0.75021668322578339</v>
      </c>
      <c r="L36" s="3">
        <f t="shared" si="5"/>
        <v>0.69844603617822021</v>
      </c>
      <c r="M36" s="3">
        <f t="shared" si="5"/>
        <v>0.60876515513519414</v>
      </c>
      <c r="N36" s="3">
        <f t="shared" si="4"/>
        <v>0.31958762886597958</v>
      </c>
    </row>
    <row r="37" spans="1:14" x14ac:dyDescent="0.15">
      <c r="A37" s="6" t="s">
        <v>14</v>
      </c>
      <c r="B37" s="3">
        <f t="shared" si="5"/>
        <v>0.71405902286316958</v>
      </c>
      <c r="C37" s="3">
        <f t="shared" si="5"/>
        <v>0.48675894020429111</v>
      </c>
      <c r="D37" s="3">
        <f t="shared" si="5"/>
        <v>0.75103584156857439</v>
      </c>
      <c r="E37" s="3">
        <f t="shared" si="5"/>
        <v>0.20725170649956565</v>
      </c>
      <c r="F37" s="3">
        <f t="shared" si="5"/>
        <v>0.74133843216089523</v>
      </c>
      <c r="G37" s="3">
        <f t="shared" si="5"/>
        <v>0.10921052631578933</v>
      </c>
      <c r="H37" s="3">
        <f t="shared" si="5"/>
        <v>0.77170389183536259</v>
      </c>
      <c r="I37" s="3">
        <f t="shared" si="5"/>
        <v>0.42162902121834361</v>
      </c>
      <c r="J37" s="3">
        <f t="shared" si="5"/>
        <v>0.67824369892463099</v>
      </c>
      <c r="K37" s="3">
        <f t="shared" si="5"/>
        <v>1.1383139895084386E-2</v>
      </c>
      <c r="L37" s="3">
        <f t="shared" si="5"/>
        <v>0.76906328153453918</v>
      </c>
      <c r="M37" s="3">
        <f t="shared" si="5"/>
        <v>0.71675827008117887</v>
      </c>
      <c r="N37" s="3">
        <f t="shared" si="4"/>
        <v>0.32695876288659814</v>
      </c>
    </row>
    <row r="38" spans="1:14" x14ac:dyDescent="0.15">
      <c r="A38" s="6" t="s">
        <v>15</v>
      </c>
      <c r="B38" s="3">
        <f t="shared" si="5"/>
        <v>0.81641296781930306</v>
      </c>
      <c r="C38" s="3">
        <f t="shared" si="5"/>
        <v>0.26916202968298364</v>
      </c>
      <c r="D38" s="3">
        <f t="shared" si="5"/>
        <v>0.8351961280312995</v>
      </c>
      <c r="E38" s="3">
        <f t="shared" si="5"/>
        <v>7.7536083787709847E-2</v>
      </c>
      <c r="F38" s="3">
        <f t="shared" si="5"/>
        <v>0.83812061997901577</v>
      </c>
      <c r="G38" s="3">
        <f t="shared" si="5"/>
        <v>0.10486842105263126</v>
      </c>
      <c r="H38" s="3">
        <f t="shared" si="5"/>
        <v>0.85677149473369674</v>
      </c>
      <c r="I38" s="3">
        <f t="shared" si="5"/>
        <v>0.40314852840520199</v>
      </c>
      <c r="J38" s="3">
        <f t="shared" si="5"/>
        <v>0.75729982853755284</v>
      </c>
      <c r="K38" s="3">
        <f t="shared" si="5"/>
        <v>1.8826572552028988E-2</v>
      </c>
      <c r="L38" s="3">
        <f t="shared" si="5"/>
        <v>0.85614762656306909</v>
      </c>
      <c r="M38" s="3">
        <f t="shared" si="5"/>
        <v>0.79132727800855573</v>
      </c>
      <c r="N38" s="3">
        <f t="shared" si="4"/>
        <v>0.45154639175257688</v>
      </c>
    </row>
    <row r="39" spans="1:14" x14ac:dyDescent="0.15">
      <c r="A39" s="6" t="s">
        <v>16</v>
      </c>
      <c r="B39" s="3">
        <f t="shared" si="5"/>
        <v>0.89663305982683783</v>
      </c>
      <c r="C39" s="3">
        <f t="shared" si="5"/>
        <v>8.4008864550291093E-2</v>
      </c>
      <c r="D39" s="3">
        <f t="shared" si="5"/>
        <v>0.92130098822894535</v>
      </c>
      <c r="E39" s="3">
        <f t="shared" si="5"/>
        <v>5.4396128519746005E-2</v>
      </c>
      <c r="F39" s="3">
        <f t="shared" si="5"/>
        <v>0.91518833743936046</v>
      </c>
      <c r="G39" s="3">
        <f t="shared" si="5"/>
        <v>5.2631578947367336E-2</v>
      </c>
      <c r="H39" s="3">
        <f t="shared" si="5"/>
        <v>0.935967729887204</v>
      </c>
      <c r="I39" s="3">
        <f t="shared" si="5"/>
        <v>0.35865845311430528</v>
      </c>
      <c r="J39" s="3">
        <f t="shared" si="5"/>
        <v>0.8408949252244825</v>
      </c>
      <c r="K39" s="3">
        <f t="shared" si="5"/>
        <v>0</v>
      </c>
      <c r="L39" s="3">
        <f t="shared" si="5"/>
        <v>0.92106349399053056</v>
      </c>
      <c r="M39" s="3">
        <f t="shared" si="5"/>
        <v>0.88450521808224347</v>
      </c>
      <c r="N39" s="3">
        <f t="shared" si="4"/>
        <v>0.72577319587628863</v>
      </c>
    </row>
    <row r="40" spans="1:14" x14ac:dyDescent="0.15">
      <c r="A40" s="6" t="s">
        <v>17</v>
      </c>
      <c r="B40" s="3">
        <f t="shared" si="5"/>
        <v>1</v>
      </c>
      <c r="C40" s="3">
        <f t="shared" si="5"/>
        <v>0.16531435256401447</v>
      </c>
      <c r="D40" s="3">
        <f t="shared" si="5"/>
        <v>1</v>
      </c>
      <c r="E40" s="3">
        <f t="shared" si="5"/>
        <v>0</v>
      </c>
      <c r="F40" s="3">
        <f t="shared" si="5"/>
        <v>1</v>
      </c>
      <c r="G40" s="3">
        <f t="shared" si="5"/>
        <v>0</v>
      </c>
      <c r="H40" s="3">
        <f t="shared" si="5"/>
        <v>1</v>
      </c>
      <c r="I40" s="3">
        <f t="shared" si="5"/>
        <v>0.29705681040383297</v>
      </c>
      <c r="J40" s="3">
        <f t="shared" si="5"/>
        <v>1</v>
      </c>
      <c r="K40" s="3">
        <f t="shared" si="5"/>
        <v>0.30922466294144368</v>
      </c>
      <c r="L40" s="3">
        <f t="shared" si="5"/>
        <v>1</v>
      </c>
      <c r="M40" s="3">
        <f t="shared" si="5"/>
        <v>1</v>
      </c>
      <c r="N40" s="3">
        <f t="shared" si="4"/>
        <v>1</v>
      </c>
    </row>
    <row r="42" spans="1:14" x14ac:dyDescent="0.15">
      <c r="A42" s="4" t="s">
        <v>92</v>
      </c>
    </row>
    <row r="43" spans="1:14" x14ac:dyDescent="0.15">
      <c r="A43" s="4" t="s">
        <v>60</v>
      </c>
      <c r="B43" s="3">
        <f>VAR(B25:B40)</f>
        <v>0.11067235195942171</v>
      </c>
      <c r="C43" s="3">
        <f t="shared" ref="C43:N43" si="6">VAR(C25:C40)</f>
        <v>6.7463473519702166E-2</v>
      </c>
      <c r="D43" s="3">
        <f t="shared" si="6"/>
        <v>0.1201564478279649</v>
      </c>
      <c r="E43" s="3">
        <f t="shared" si="6"/>
        <v>6.2338956116271597E-2</v>
      </c>
      <c r="F43" s="3">
        <f t="shared" si="6"/>
        <v>0.1111855386846807</v>
      </c>
      <c r="G43" s="3">
        <f t="shared" si="6"/>
        <v>9.7672525432104168E-2</v>
      </c>
      <c r="H43" s="3">
        <f t="shared" si="6"/>
        <v>0.11112146025688749</v>
      </c>
      <c r="I43" s="3">
        <f t="shared" si="6"/>
        <v>5.6050678348912912E-2</v>
      </c>
      <c r="J43" s="3">
        <f t="shared" si="6"/>
        <v>0.10492135338469145</v>
      </c>
      <c r="K43" s="3">
        <f t="shared" si="6"/>
        <v>0.11106979727412829</v>
      </c>
      <c r="L43" s="3">
        <f t="shared" si="6"/>
        <v>0.10745120324424236</v>
      </c>
      <c r="M43" s="3">
        <f t="shared" si="6"/>
        <v>0.10663407141366811</v>
      </c>
      <c r="N43" s="3">
        <f t="shared" si="6"/>
        <v>5.7779813568569129E-2</v>
      </c>
    </row>
    <row r="44" spans="1:14" x14ac:dyDescent="0.15">
      <c r="A44" s="4" t="s">
        <v>93</v>
      </c>
      <c r="B44" s="5">
        <f>B43^0.5</f>
        <v>0.33267454359992998</v>
      </c>
      <c r="C44" s="5">
        <f t="shared" ref="C44:N44" si="7">C43^0.5</f>
        <v>0.25973731637887953</v>
      </c>
      <c r="D44" s="5">
        <f t="shared" si="7"/>
        <v>0.34663590095078856</v>
      </c>
      <c r="E44" s="5">
        <f t="shared" si="7"/>
        <v>0.2496777044837436</v>
      </c>
      <c r="F44" s="5">
        <f t="shared" si="7"/>
        <v>0.33344495600425672</v>
      </c>
      <c r="G44" s="5">
        <f t="shared" si="7"/>
        <v>0.31252603960646891</v>
      </c>
      <c r="H44" s="5">
        <f t="shared" si="7"/>
        <v>0.33334885669053599</v>
      </c>
      <c r="I44" s="5">
        <f t="shared" si="7"/>
        <v>0.23675024466494837</v>
      </c>
      <c r="J44" s="5">
        <f t="shared" si="7"/>
        <v>0.32391565782575477</v>
      </c>
      <c r="K44" s="5">
        <f t="shared" si="7"/>
        <v>0.33327135681622611</v>
      </c>
      <c r="L44" s="5">
        <f t="shared" si="7"/>
        <v>0.32779750341368125</v>
      </c>
      <c r="M44" s="5">
        <f t="shared" si="7"/>
        <v>0.32654872747213104</v>
      </c>
      <c r="N44" s="5">
        <f t="shared" si="7"/>
        <v>0.24037431969444892</v>
      </c>
    </row>
    <row r="45" spans="1:14" x14ac:dyDescent="0.15">
      <c r="A45" s="4" t="s">
        <v>62</v>
      </c>
      <c r="B45" s="5">
        <f>SUM(B44:Q44)</f>
        <v>3.9567031276017941</v>
      </c>
    </row>
    <row r="46" spans="1:14" x14ac:dyDescent="0.15">
      <c r="A46" s="4" t="s">
        <v>94</v>
      </c>
      <c r="B46" s="3">
        <f>B44/$B$45</f>
        <v>8.4078722327992308E-2</v>
      </c>
      <c r="C46" s="3">
        <f t="shared" ref="C46:N46" si="8">C44/$B$45</f>
        <v>6.5644883632275303E-2</v>
      </c>
      <c r="D46" s="3">
        <f t="shared" si="8"/>
        <v>8.760725527590664E-2</v>
      </c>
      <c r="E46" s="3">
        <f t="shared" si="8"/>
        <v>6.3102460920558448E-2</v>
      </c>
      <c r="F46" s="3">
        <f t="shared" si="8"/>
        <v>8.427343302007137E-2</v>
      </c>
      <c r="G46" s="3">
        <f t="shared" si="8"/>
        <v>7.8986476752905835E-2</v>
      </c>
      <c r="H46" s="3">
        <f t="shared" si="8"/>
        <v>8.4249145296018901E-2</v>
      </c>
      <c r="I46" s="3">
        <f t="shared" si="8"/>
        <v>5.9835230753954888E-2</v>
      </c>
      <c r="J46" s="3">
        <f t="shared" si="8"/>
        <v>8.1865039498701025E-2</v>
      </c>
      <c r="K46" s="3">
        <f t="shared" si="8"/>
        <v>8.4229558313672612E-2</v>
      </c>
      <c r="L46" s="3">
        <f t="shared" si="8"/>
        <v>8.2846120328558315E-2</v>
      </c>
      <c r="M46" s="3">
        <f t="shared" si="8"/>
        <v>8.2530510109323316E-2</v>
      </c>
      <c r="N46" s="3">
        <f t="shared" si="8"/>
        <v>6.0751163770060936E-2</v>
      </c>
    </row>
    <row r="49" spans="1:2" x14ac:dyDescent="0.15">
      <c r="A49" s="4" t="s">
        <v>25</v>
      </c>
      <c r="B49" s="4" t="s">
        <v>95</v>
      </c>
    </row>
    <row r="50" spans="1:2" x14ac:dyDescent="0.15">
      <c r="A50" s="6" t="s">
        <v>2</v>
      </c>
      <c r="B50" s="3">
        <f>SUMPRODUCT($B$46:$Q$46,B25:Q25)</f>
        <v>0.1346035227910278</v>
      </c>
    </row>
    <row r="51" spans="1:2" x14ac:dyDescent="0.15">
      <c r="A51" s="6" t="s">
        <v>3</v>
      </c>
      <c r="B51" s="3">
        <f t="shared" ref="B51:B65" si="9">SUMPRODUCT($B$46:$Q$46,B26:Q26)</f>
        <v>0.22712473836826852</v>
      </c>
    </row>
    <row r="52" spans="1:2" x14ac:dyDescent="0.15">
      <c r="A52" s="6" t="s">
        <v>4</v>
      </c>
      <c r="B52" s="3">
        <f t="shared" si="9"/>
        <v>0.20551562157480435</v>
      </c>
    </row>
    <row r="53" spans="1:2" x14ac:dyDescent="0.15">
      <c r="A53" s="6" t="s">
        <v>5</v>
      </c>
      <c r="B53" s="3">
        <f t="shared" si="9"/>
        <v>0.20744586758304323</v>
      </c>
    </row>
    <row r="54" spans="1:2" x14ac:dyDescent="0.15">
      <c r="A54" s="6" t="s">
        <v>6</v>
      </c>
      <c r="B54" s="3">
        <f t="shared" si="9"/>
        <v>0.30882203647267981</v>
      </c>
    </row>
    <row r="55" spans="1:2" x14ac:dyDescent="0.15">
      <c r="A55" s="6" t="s">
        <v>7</v>
      </c>
      <c r="B55" s="3">
        <f t="shared" si="9"/>
        <v>0.36000522185866468</v>
      </c>
    </row>
    <row r="56" spans="1:2" x14ac:dyDescent="0.15">
      <c r="A56" s="6" t="s">
        <v>8</v>
      </c>
      <c r="B56" s="3">
        <f t="shared" si="9"/>
        <v>0.34459193871426308</v>
      </c>
    </row>
    <row r="57" spans="1:2" x14ac:dyDescent="0.15">
      <c r="A57" s="6" t="s">
        <v>9</v>
      </c>
      <c r="B57" s="3">
        <f t="shared" si="9"/>
        <v>0.43452868202004652</v>
      </c>
    </row>
    <row r="58" spans="1:2" x14ac:dyDescent="0.15">
      <c r="A58" s="6" t="s">
        <v>10</v>
      </c>
      <c r="B58" s="3">
        <f t="shared" si="9"/>
        <v>0.4035787940946502</v>
      </c>
    </row>
    <row r="59" spans="1:2" x14ac:dyDescent="0.15">
      <c r="A59" s="6" t="s">
        <v>11</v>
      </c>
      <c r="B59" s="3">
        <f t="shared" si="9"/>
        <v>0.44031005635266318</v>
      </c>
    </row>
    <row r="60" spans="1:2" x14ac:dyDescent="0.15">
      <c r="A60" s="6" t="s">
        <v>12</v>
      </c>
      <c r="B60" s="3">
        <f t="shared" si="9"/>
        <v>0.49521495165056595</v>
      </c>
    </row>
    <row r="61" spans="1:2" x14ac:dyDescent="0.15">
      <c r="A61" s="6" t="s">
        <v>13</v>
      </c>
      <c r="B61" s="3">
        <f t="shared" si="9"/>
        <v>0.54545359044296837</v>
      </c>
    </row>
    <row r="62" spans="1:2" x14ac:dyDescent="0.15">
      <c r="A62" s="6" t="s">
        <v>14</v>
      </c>
      <c r="B62" s="3">
        <f t="shared" si="9"/>
        <v>0.53142434240652481</v>
      </c>
    </row>
    <row r="63" spans="1:2" x14ac:dyDescent="0.15">
      <c r="A63" s="6" t="s">
        <v>15</v>
      </c>
      <c r="B63" s="3">
        <f t="shared" si="9"/>
        <v>0.56684452410479769</v>
      </c>
    </row>
    <row r="64" spans="1:2" x14ac:dyDescent="0.15">
      <c r="A64" s="6" t="s">
        <v>16</v>
      </c>
      <c r="B64" s="3">
        <f t="shared" si="9"/>
        <v>0.60888249970160002</v>
      </c>
    </row>
    <row r="65" spans="1:2" x14ac:dyDescent="0.15">
      <c r="A65" s="6" t="s">
        <v>17</v>
      </c>
      <c r="B65" s="3">
        <f t="shared" si="9"/>
        <v>0.70287375064024171</v>
      </c>
    </row>
    <row r="66" spans="1:2" x14ac:dyDescent="0.15">
      <c r="A66" s="4" t="s">
        <v>27</v>
      </c>
      <c r="B66" s="3">
        <f>MAX(B50:B65)</f>
        <v>0.70287375064024171</v>
      </c>
    </row>
    <row r="67" spans="1:2" x14ac:dyDescent="0.15">
      <c r="A67" s="4" t="s">
        <v>28</v>
      </c>
      <c r="B67" s="3">
        <f>MIN(B50:B66)</f>
        <v>0.1346035227910278</v>
      </c>
    </row>
    <row r="68" spans="1:2" x14ac:dyDescent="0.15">
      <c r="A68" s="4" t="s">
        <v>29</v>
      </c>
      <c r="B68" s="5">
        <f>B66-B67</f>
        <v>0.56827022784921388</v>
      </c>
    </row>
    <row r="70" spans="1:2" x14ac:dyDescent="0.15">
      <c r="A70" s="4" t="s">
        <v>96</v>
      </c>
      <c r="B70" s="4" t="s">
        <v>95</v>
      </c>
    </row>
    <row r="71" spans="1:2" x14ac:dyDescent="0.15">
      <c r="A71" s="6" t="s">
        <v>2</v>
      </c>
      <c r="B71" s="3">
        <f>100+(B50-$B$67)/$B$68</f>
        <v>100</v>
      </c>
    </row>
    <row r="72" spans="1:2" x14ac:dyDescent="0.15">
      <c r="A72" s="6" t="s">
        <v>3</v>
      </c>
      <c r="B72" s="3">
        <f t="shared" ref="B72:B86" si="10">100+(B51-$B$67)/$B$68</f>
        <v>100.16281200570266</v>
      </c>
    </row>
    <row r="73" spans="1:2" x14ac:dyDescent="0.15">
      <c r="A73" s="6" t="s">
        <v>4</v>
      </c>
      <c r="B73" s="3">
        <f t="shared" si="10"/>
        <v>100.12478587705037</v>
      </c>
    </row>
    <row r="74" spans="1:2" x14ac:dyDescent="0.15">
      <c r="A74" s="6" t="s">
        <v>5</v>
      </c>
      <c r="B74" s="3">
        <f t="shared" si="10"/>
        <v>100.12818258149422</v>
      </c>
    </row>
    <row r="75" spans="1:2" x14ac:dyDescent="0.15">
      <c r="A75" s="6" t="s">
        <v>6</v>
      </c>
      <c r="B75" s="3">
        <f t="shared" si="10"/>
        <v>100.30657688040606</v>
      </c>
    </row>
    <row r="76" spans="1:2" x14ac:dyDescent="0.15">
      <c r="A76" s="6" t="s">
        <v>7</v>
      </c>
      <c r="B76" s="3">
        <f t="shared" si="10"/>
        <v>100.39664527195228</v>
      </c>
    </row>
    <row r="77" spans="1:2" x14ac:dyDescent="0.15">
      <c r="A77" s="6" t="s">
        <v>8</v>
      </c>
      <c r="B77" s="3">
        <f t="shared" si="10"/>
        <v>100.36952211400903</v>
      </c>
    </row>
    <row r="78" spans="1:2" x14ac:dyDescent="0.15">
      <c r="A78" s="6" t="s">
        <v>9</v>
      </c>
      <c r="B78" s="3">
        <f t="shared" si="10"/>
        <v>100.52778615618168</v>
      </c>
    </row>
    <row r="79" spans="1:2" x14ac:dyDescent="0.15">
      <c r="A79" s="6" t="s">
        <v>10</v>
      </c>
      <c r="B79" s="3">
        <f t="shared" si="10"/>
        <v>100.4733228279821</v>
      </c>
    </row>
    <row r="80" spans="1:2" x14ac:dyDescent="0.15">
      <c r="A80" s="6" t="s">
        <v>11</v>
      </c>
      <c r="B80" s="3">
        <f t="shared" si="10"/>
        <v>100.53795979197902</v>
      </c>
    </row>
    <row r="81" spans="1:2" x14ac:dyDescent="0.15">
      <c r="A81" s="6" t="s">
        <v>12</v>
      </c>
      <c r="B81" s="3">
        <f t="shared" si="10"/>
        <v>100.63457737390955</v>
      </c>
    </row>
    <row r="82" spans="1:2" x14ac:dyDescent="0.15">
      <c r="A82" s="6" t="s">
        <v>13</v>
      </c>
      <c r="B82" s="3">
        <f t="shared" si="10"/>
        <v>100.72298362208227</v>
      </c>
    </row>
    <row r="83" spans="1:2" x14ac:dyDescent="0.15">
      <c r="A83" s="6" t="s">
        <v>14</v>
      </c>
      <c r="B83" s="3">
        <f t="shared" si="10"/>
        <v>100.6982959869592</v>
      </c>
    </row>
    <row r="84" spans="1:2" x14ac:dyDescent="0.15">
      <c r="A84" s="6" t="s">
        <v>15</v>
      </c>
      <c r="B84" s="3">
        <f t="shared" si="10"/>
        <v>100.76062580816475</v>
      </c>
    </row>
    <row r="85" spans="1:2" x14ac:dyDescent="0.15">
      <c r="A85" s="6" t="s">
        <v>16</v>
      </c>
      <c r="B85" s="3">
        <f t="shared" si="10"/>
        <v>100.83460113457927</v>
      </c>
    </row>
    <row r="86" spans="1:2" x14ac:dyDescent="0.15">
      <c r="A86" s="6" t="s">
        <v>17</v>
      </c>
      <c r="B86" s="3">
        <f t="shared" si="10"/>
        <v>101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6"/>
  <sheetViews>
    <sheetView workbookViewId="0">
      <selection activeCell="B7" sqref="B7"/>
    </sheetView>
  </sheetViews>
  <sheetFormatPr defaultRowHeight="13.5" x14ac:dyDescent="0.15"/>
  <cols>
    <col min="1" max="1" width="8.75" style="4"/>
    <col min="2" max="2" width="12.625" style="4" customWidth="1"/>
  </cols>
  <sheetData>
    <row r="1" spans="1:5" x14ac:dyDescent="0.15">
      <c r="A1" s="7" t="s">
        <v>31</v>
      </c>
      <c r="B1" s="7" t="s">
        <v>97</v>
      </c>
      <c r="C1" s="7" t="s">
        <v>98</v>
      </c>
      <c r="D1" s="7" t="s">
        <v>99</v>
      </c>
      <c r="E1" s="7" t="s">
        <v>100</v>
      </c>
    </row>
    <row r="2" spans="1:5" x14ac:dyDescent="0.15">
      <c r="A2" s="7" t="s">
        <v>50</v>
      </c>
      <c r="B2" s="7" t="s">
        <v>89</v>
      </c>
      <c r="C2" s="7" t="s">
        <v>89</v>
      </c>
      <c r="D2" s="7" t="s">
        <v>89</v>
      </c>
      <c r="E2" s="7" t="s">
        <v>89</v>
      </c>
    </row>
    <row r="3" spans="1:5" x14ac:dyDescent="0.15">
      <c r="A3" s="6" t="s">
        <v>2</v>
      </c>
      <c r="B3" s="8">
        <v>17610</v>
      </c>
      <c r="C3" s="8">
        <v>28.028199999999998</v>
      </c>
      <c r="D3" s="8">
        <v>69.135300000000001</v>
      </c>
      <c r="E3" s="8">
        <v>74.310900000000004</v>
      </c>
    </row>
    <row r="4" spans="1:5" x14ac:dyDescent="0.15">
      <c r="A4" s="6" t="s">
        <v>3</v>
      </c>
      <c r="B4" s="8">
        <v>21394</v>
      </c>
      <c r="C4" s="8">
        <v>33.648400000000002</v>
      </c>
      <c r="D4" s="8">
        <v>72.012699999999995</v>
      </c>
      <c r="E4" s="8">
        <v>66.444299999999998</v>
      </c>
    </row>
    <row r="5" spans="1:5" x14ac:dyDescent="0.15">
      <c r="A5" s="6" t="s">
        <v>4</v>
      </c>
      <c r="B5" s="8">
        <v>27147</v>
      </c>
      <c r="C5" s="8">
        <v>39.57</v>
      </c>
      <c r="D5" s="8">
        <v>73.069999999999993</v>
      </c>
      <c r="E5" s="8">
        <v>59.42</v>
      </c>
    </row>
    <row r="6" spans="1:5" x14ac:dyDescent="0.15">
      <c r="A6" s="6" t="s">
        <v>5</v>
      </c>
      <c r="B6" s="8">
        <v>29300</v>
      </c>
      <c r="C6" s="8">
        <v>45.448</v>
      </c>
      <c r="D6" s="8">
        <v>70.4405</v>
      </c>
      <c r="E6" s="8">
        <v>54.652999999999999</v>
      </c>
    </row>
    <row r="7" spans="1:5" x14ac:dyDescent="0.15">
      <c r="A7" s="6" t="s">
        <v>6</v>
      </c>
      <c r="B7" s="8">
        <v>46900</v>
      </c>
      <c r="C7" s="8">
        <v>49.952399999999997</v>
      </c>
      <c r="D7" s="8">
        <v>56.2</v>
      </c>
      <c r="E7" s="8">
        <v>51.604199999999999</v>
      </c>
    </row>
    <row r="8" spans="1:5" x14ac:dyDescent="0.15">
      <c r="A8" s="6" t="s">
        <v>7</v>
      </c>
      <c r="B8" s="8">
        <v>8039.9993999999997</v>
      </c>
      <c r="C8" s="8">
        <v>54.826999999999998</v>
      </c>
      <c r="D8" s="8">
        <v>59.994300000000003</v>
      </c>
      <c r="E8" s="8">
        <v>49.4482</v>
      </c>
    </row>
    <row r="9" spans="1:5" x14ac:dyDescent="0.15">
      <c r="A9" s="6" t="s">
        <v>8</v>
      </c>
      <c r="B9" s="8">
        <v>8751</v>
      </c>
      <c r="C9" s="8">
        <v>56.5779</v>
      </c>
      <c r="D9" s="8">
        <v>54.7712</v>
      </c>
      <c r="E9" s="8">
        <v>47.327500000000001</v>
      </c>
    </row>
    <row r="10" spans="1:5" x14ac:dyDescent="0.15">
      <c r="A10" s="6" t="s">
        <v>9</v>
      </c>
      <c r="B10" s="8">
        <v>16190</v>
      </c>
      <c r="C10" s="8">
        <v>57.820599999999999</v>
      </c>
      <c r="D10" s="8">
        <v>57.68</v>
      </c>
      <c r="E10" s="8">
        <v>66.661699999999996</v>
      </c>
    </row>
    <row r="11" spans="1:5" x14ac:dyDescent="0.15">
      <c r="A11" s="6" t="s">
        <v>10</v>
      </c>
      <c r="B11" s="8">
        <v>124764</v>
      </c>
      <c r="C11" s="8">
        <v>58.562399999999997</v>
      </c>
      <c r="D11" s="8">
        <v>54.427999999999997</v>
      </c>
      <c r="E11" s="8">
        <v>65.95</v>
      </c>
    </row>
    <row r="12" spans="1:5" x14ac:dyDescent="0.15">
      <c r="A12" s="6" t="s">
        <v>11</v>
      </c>
      <c r="B12" s="8">
        <v>129534</v>
      </c>
      <c r="C12" s="8">
        <v>58.668500000000002</v>
      </c>
      <c r="D12" s="8">
        <v>52.235100000000003</v>
      </c>
      <c r="E12" s="8">
        <v>64.710099999999997</v>
      </c>
    </row>
    <row r="13" spans="1:5" x14ac:dyDescent="0.15">
      <c r="A13" s="6" t="s">
        <v>12</v>
      </c>
      <c r="B13" s="8">
        <v>135045</v>
      </c>
      <c r="C13" s="8">
        <v>58.710599999999999</v>
      </c>
      <c r="D13" s="8">
        <v>50.832700000000003</v>
      </c>
      <c r="E13" s="8">
        <v>65.325500000000005</v>
      </c>
    </row>
    <row r="14" spans="1:5" x14ac:dyDescent="0.15">
      <c r="A14" s="6" t="s">
        <v>13</v>
      </c>
      <c r="B14" s="8">
        <v>139718</v>
      </c>
      <c r="C14" s="8">
        <v>58.788699999999999</v>
      </c>
      <c r="D14" s="8">
        <v>49.734099999999998</v>
      </c>
      <c r="E14" s="8">
        <v>68.045699999999997</v>
      </c>
    </row>
    <row r="15" spans="1:5" x14ac:dyDescent="0.15">
      <c r="A15" s="6" t="s">
        <v>14</v>
      </c>
      <c r="B15" s="8">
        <v>142730.96170000001</v>
      </c>
      <c r="C15" s="8">
        <v>59.124299999999998</v>
      </c>
      <c r="D15" s="8">
        <v>49.901499999999999</v>
      </c>
      <c r="E15" s="8">
        <v>71.865499999999997</v>
      </c>
    </row>
    <row r="16" spans="1:5" x14ac:dyDescent="0.15">
      <c r="A16" s="6" t="s">
        <v>15</v>
      </c>
      <c r="B16" s="8">
        <v>64160.600400000003</v>
      </c>
      <c r="C16" s="8">
        <v>59.8904</v>
      </c>
      <c r="D16" s="8">
        <v>49.815399999999997</v>
      </c>
      <c r="E16" s="8">
        <v>78.927599999999998</v>
      </c>
    </row>
    <row r="17" spans="1:6" x14ac:dyDescent="0.15">
      <c r="A17" s="6" t="s">
        <v>16</v>
      </c>
      <c r="B17" s="8">
        <v>65062.865299999998</v>
      </c>
      <c r="C17" s="8">
        <v>60.457799999999999</v>
      </c>
      <c r="D17" s="8">
        <v>48.4343</v>
      </c>
      <c r="E17" s="8">
        <v>82.115200000000002</v>
      </c>
    </row>
    <row r="18" spans="1:6" x14ac:dyDescent="0.15">
      <c r="A18" s="6" t="s">
        <v>17</v>
      </c>
      <c r="B18" s="8">
        <v>62849.318500000001</v>
      </c>
      <c r="C18" s="8">
        <v>60.355699999999999</v>
      </c>
      <c r="D18" s="8">
        <v>45.277799999999999</v>
      </c>
      <c r="E18" s="8">
        <v>85.0321</v>
      </c>
    </row>
    <row r="19" spans="1:6" x14ac:dyDescent="0.15">
      <c r="A19" s="4" t="s">
        <v>27</v>
      </c>
      <c r="B19" s="10">
        <f>MAX(B3:B18)</f>
        <v>142730.96170000001</v>
      </c>
      <c r="C19" s="10">
        <f t="shared" ref="C19:E19" si="0">MAX(C3:C18)</f>
        <v>60.457799999999999</v>
      </c>
      <c r="D19" s="10">
        <f t="shared" si="0"/>
        <v>73.069999999999993</v>
      </c>
      <c r="E19" s="10">
        <f t="shared" si="0"/>
        <v>85.0321</v>
      </c>
    </row>
    <row r="20" spans="1:6" x14ac:dyDescent="0.15">
      <c r="A20" s="4" t="s">
        <v>101</v>
      </c>
      <c r="B20" s="10">
        <f>MIN(B3:B18)</f>
        <v>8039.9993999999997</v>
      </c>
      <c r="C20" s="10">
        <f t="shared" ref="C20:E20" si="1">MIN(C3:C18)</f>
        <v>28.028199999999998</v>
      </c>
      <c r="D20" s="10">
        <f t="shared" si="1"/>
        <v>45.277799999999999</v>
      </c>
      <c r="E20" s="10">
        <f t="shared" si="1"/>
        <v>47.327500000000001</v>
      </c>
    </row>
    <row r="21" spans="1:6" x14ac:dyDescent="0.15">
      <c r="A21" s="4" t="s">
        <v>102</v>
      </c>
      <c r="B21" s="11">
        <f>B19-B20</f>
        <v>134690.96230000001</v>
      </c>
      <c r="C21" s="11">
        <f t="shared" ref="C21:E21" si="2">C19-C20</f>
        <v>32.429600000000001</v>
      </c>
      <c r="D21" s="11">
        <f t="shared" si="2"/>
        <v>27.792199999999994</v>
      </c>
      <c r="E21" s="11">
        <f t="shared" si="2"/>
        <v>37.704599999999999</v>
      </c>
    </row>
    <row r="24" spans="1:6" x14ac:dyDescent="0.15">
      <c r="A24" s="12" t="s">
        <v>103</v>
      </c>
    </row>
    <row r="25" spans="1:6" x14ac:dyDescent="0.15">
      <c r="A25" s="6" t="s">
        <v>2</v>
      </c>
      <c r="B25" s="3">
        <f>(B3-B$20)/B$21</f>
        <v>7.1051542260753442E-2</v>
      </c>
      <c r="C25" s="3">
        <f t="shared" ref="C25:E25" si="3">(C3-C$20)/C$21</f>
        <v>0</v>
      </c>
      <c r="D25" s="3">
        <f t="shared" si="3"/>
        <v>0.85842430610027298</v>
      </c>
      <c r="E25" s="3">
        <f t="shared" si="3"/>
        <v>0.71565273202739199</v>
      </c>
      <c r="F25" s="3"/>
    </row>
    <row r="26" spans="1:6" x14ac:dyDescent="0.15">
      <c r="A26" s="6" t="s">
        <v>3</v>
      </c>
      <c r="B26" s="3">
        <f t="shared" ref="B26:E40" si="4">(B4-B$20)/B$21</f>
        <v>9.914548364615848E-2</v>
      </c>
      <c r="C26" s="3">
        <f t="shared" si="4"/>
        <v>0.17330463527148049</v>
      </c>
      <c r="D26" s="3">
        <f t="shared" si="4"/>
        <v>0.96195695195054731</v>
      </c>
      <c r="E26" s="3">
        <f t="shared" si="4"/>
        <v>0.50701505917049905</v>
      </c>
      <c r="F26" s="3"/>
    </row>
    <row r="27" spans="1:6" x14ac:dyDescent="0.15">
      <c r="A27" s="6" t="s">
        <v>4</v>
      </c>
      <c r="B27" s="3">
        <f t="shared" si="4"/>
        <v>0.14185807476408532</v>
      </c>
      <c r="C27" s="3">
        <f t="shared" si="4"/>
        <v>0.35590324888373592</v>
      </c>
      <c r="D27" s="3">
        <f t="shared" si="4"/>
        <v>1</v>
      </c>
      <c r="E27" s="3">
        <f t="shared" si="4"/>
        <v>0.32071683561156999</v>
      </c>
      <c r="F27" s="3"/>
    </row>
    <row r="28" spans="1:6" x14ac:dyDescent="0.15">
      <c r="A28" s="6" t="s">
        <v>5</v>
      </c>
      <c r="B28" s="3">
        <f t="shared" si="4"/>
        <v>0.15784281466968178</v>
      </c>
      <c r="C28" s="3">
        <f t="shared" si="4"/>
        <v>0.5371574117472927</v>
      </c>
      <c r="D28" s="3">
        <f t="shared" si="4"/>
        <v>0.90538712300573565</v>
      </c>
      <c r="E28" s="3">
        <f t="shared" si="4"/>
        <v>0.19428663876556171</v>
      </c>
      <c r="F28" s="3"/>
    </row>
    <row r="29" spans="1:6" x14ac:dyDescent="0.15">
      <c r="A29" s="6" t="s">
        <v>6</v>
      </c>
      <c r="B29" s="3">
        <f t="shared" si="4"/>
        <v>0.28851230948551915</v>
      </c>
      <c r="C29" s="3">
        <f t="shared" si="4"/>
        <v>0.67605520882157033</v>
      </c>
      <c r="D29" s="3">
        <f t="shared" si="4"/>
        <v>0.39299515691453019</v>
      </c>
      <c r="E29" s="3">
        <f t="shared" si="4"/>
        <v>0.11342647846681833</v>
      </c>
      <c r="F29" s="3"/>
    </row>
    <row r="30" spans="1:6" x14ac:dyDescent="0.15">
      <c r="A30" s="6" t="s">
        <v>7</v>
      </c>
      <c r="B30" s="3">
        <f t="shared" si="4"/>
        <v>0</v>
      </c>
      <c r="C30" s="3">
        <f t="shared" si="4"/>
        <v>0.82636850284924879</v>
      </c>
      <c r="D30" s="3">
        <f t="shared" si="4"/>
        <v>0.52951907369693674</v>
      </c>
      <c r="E30" s="3">
        <f t="shared" si="4"/>
        <v>5.6245126589328606E-2</v>
      </c>
      <c r="F30" s="3"/>
    </row>
    <row r="31" spans="1:6" x14ac:dyDescent="0.15">
      <c r="A31" s="6" t="s">
        <v>8</v>
      </c>
      <c r="B31" s="3">
        <f t="shared" si="4"/>
        <v>5.2787550690771195E-3</v>
      </c>
      <c r="C31" s="3">
        <f t="shared" si="4"/>
        <v>0.8803593013789871</v>
      </c>
      <c r="D31" s="3">
        <f t="shared" si="4"/>
        <v>0.34158504904253723</v>
      </c>
      <c r="E31" s="3">
        <f t="shared" si="4"/>
        <v>0</v>
      </c>
      <c r="F31" s="3"/>
    </row>
    <row r="32" spans="1:6" x14ac:dyDescent="0.15">
      <c r="A32" s="6" t="s">
        <v>9</v>
      </c>
      <c r="B32" s="3">
        <f t="shared" si="4"/>
        <v>6.050888983811202E-2</v>
      </c>
      <c r="C32" s="3">
        <f t="shared" si="4"/>
        <v>0.91867923131953522</v>
      </c>
      <c r="D32" s="3">
        <f t="shared" si="4"/>
        <v>0.44624750829369403</v>
      </c>
      <c r="E32" s="3">
        <f t="shared" si="4"/>
        <v>0.51278093389135537</v>
      </c>
      <c r="F32" s="3"/>
    </row>
    <row r="33" spans="1:6" x14ac:dyDescent="0.15">
      <c r="A33" s="6" t="s">
        <v>10</v>
      </c>
      <c r="B33" s="3">
        <f t="shared" si="4"/>
        <v>0.86660603359576704</v>
      </c>
      <c r="C33" s="3">
        <f t="shared" si="4"/>
        <v>0.94155339566322116</v>
      </c>
      <c r="D33" s="3">
        <f t="shared" si="4"/>
        <v>0.329236260533531</v>
      </c>
      <c r="E33" s="3">
        <f t="shared" si="4"/>
        <v>0.49390525293995963</v>
      </c>
      <c r="F33" s="3"/>
    </row>
    <row r="34" spans="1:6" x14ac:dyDescent="0.15">
      <c r="A34" s="6" t="s">
        <v>11</v>
      </c>
      <c r="B34" s="3">
        <f t="shared" si="4"/>
        <v>0.90202043645210472</v>
      </c>
      <c r="C34" s="3">
        <f t="shared" si="4"/>
        <v>0.94482509805856385</v>
      </c>
      <c r="D34" s="3">
        <f t="shared" si="4"/>
        <v>0.25033282719611993</v>
      </c>
      <c r="E34" s="3">
        <f t="shared" si="4"/>
        <v>0.46102067121783541</v>
      </c>
      <c r="F34" s="3"/>
    </row>
    <row r="35" spans="1:6" x14ac:dyDescent="0.15">
      <c r="A35" s="6" t="s">
        <v>12</v>
      </c>
      <c r="B35" s="3">
        <f t="shared" si="4"/>
        <v>0.94293632201631383</v>
      </c>
      <c r="C35" s="3">
        <f t="shared" si="4"/>
        <v>0.94612329476774304</v>
      </c>
      <c r="D35" s="3">
        <f t="shared" si="4"/>
        <v>0.19987262613251217</v>
      </c>
      <c r="E35" s="3">
        <f t="shared" si="4"/>
        <v>0.47734228714798738</v>
      </c>
      <c r="F35" s="3"/>
    </row>
    <row r="36" spans="1:6" x14ac:dyDescent="0.15">
      <c r="A36" s="6" t="s">
        <v>13</v>
      </c>
      <c r="B36" s="3">
        <f t="shared" si="4"/>
        <v>0.97763055777054153</v>
      </c>
      <c r="C36" s="3">
        <f t="shared" si="4"/>
        <v>0.94853158842538909</v>
      </c>
      <c r="D36" s="3">
        <f t="shared" si="4"/>
        <v>0.16034354962903261</v>
      </c>
      <c r="E36" s="3">
        <f t="shared" si="4"/>
        <v>0.54948733045835252</v>
      </c>
      <c r="F36" s="3"/>
    </row>
    <row r="37" spans="1:6" x14ac:dyDescent="0.15">
      <c r="A37" s="6" t="s">
        <v>14</v>
      </c>
      <c r="B37" s="3">
        <f t="shared" si="4"/>
        <v>1</v>
      </c>
      <c r="C37" s="3">
        <f t="shared" si="4"/>
        <v>0.95888015886720768</v>
      </c>
      <c r="D37" s="3">
        <f t="shared" si="4"/>
        <v>0.16636682234583805</v>
      </c>
      <c r="E37" s="3">
        <f t="shared" si="4"/>
        <v>0.65079592410475107</v>
      </c>
      <c r="F37" s="3"/>
    </row>
    <row r="38" spans="1:6" x14ac:dyDescent="0.15">
      <c r="A38" s="6" t="s">
        <v>15</v>
      </c>
      <c r="B38" s="3">
        <f t="shared" si="4"/>
        <v>0.41666196485404422</v>
      </c>
      <c r="C38" s="3">
        <f t="shared" si="4"/>
        <v>0.9825036386511089</v>
      </c>
      <c r="D38" s="3">
        <f t="shared" si="4"/>
        <v>0.16326883082303664</v>
      </c>
      <c r="E38" s="3">
        <f t="shared" si="4"/>
        <v>0.83809667785893494</v>
      </c>
      <c r="F38" s="3"/>
    </row>
    <row r="39" spans="1:6" x14ac:dyDescent="0.15">
      <c r="A39" s="6" t="s">
        <v>16</v>
      </c>
      <c r="B39" s="3">
        <f t="shared" si="4"/>
        <v>0.42336074318774092</v>
      </c>
      <c r="C39" s="3">
        <f t="shared" si="4"/>
        <v>1</v>
      </c>
      <c r="D39" s="3">
        <f t="shared" si="4"/>
        <v>0.11357503184346694</v>
      </c>
      <c r="E39" s="3">
        <f t="shared" si="4"/>
        <v>0.92263808659951307</v>
      </c>
      <c r="F39" s="3"/>
    </row>
    <row r="40" spans="1:6" x14ac:dyDescent="0.15">
      <c r="A40" s="6" t="s">
        <v>17</v>
      </c>
      <c r="B40" s="3">
        <f t="shared" si="4"/>
        <v>0.40692647943164928</v>
      </c>
      <c r="C40" s="3">
        <f t="shared" si="4"/>
        <v>0.9968516417100427</v>
      </c>
      <c r="D40" s="3">
        <f t="shared" si="4"/>
        <v>0</v>
      </c>
      <c r="E40" s="3">
        <f t="shared" si="4"/>
        <v>1</v>
      </c>
      <c r="F40" s="3"/>
    </row>
    <row r="42" spans="1:6" x14ac:dyDescent="0.15">
      <c r="A42" s="4" t="s">
        <v>104</v>
      </c>
    </row>
    <row r="43" spans="1:6" x14ac:dyDescent="0.15">
      <c r="A43" s="4" t="s">
        <v>21</v>
      </c>
      <c r="B43" s="3">
        <f>VAR(B25:B40)</f>
        <v>0.14789500534918831</v>
      </c>
      <c r="C43" s="3">
        <f t="shared" ref="C43:E43" si="5">VAR(C25:C40)</f>
        <v>0.1017078077738823</v>
      </c>
      <c r="D43" s="3">
        <f t="shared" si="5"/>
        <v>0.10868806253817735</v>
      </c>
      <c r="E43" s="3">
        <f t="shared" si="5"/>
        <v>8.9112926106826335E-2</v>
      </c>
    </row>
    <row r="44" spans="1:6" x14ac:dyDescent="0.15">
      <c r="A44" s="4" t="s">
        <v>61</v>
      </c>
      <c r="B44" s="5">
        <f>B43^0.5</f>
        <v>0.38457119672329637</v>
      </c>
      <c r="C44" s="5">
        <f t="shared" ref="C44:E44" si="6">C43^0.5</f>
        <v>0.31891661570680557</v>
      </c>
      <c r="D44" s="5">
        <f t="shared" si="6"/>
        <v>0.32967872624447175</v>
      </c>
      <c r="E44" s="5">
        <f t="shared" si="6"/>
        <v>0.29851788239036259</v>
      </c>
    </row>
    <row r="45" spans="1:6" x14ac:dyDescent="0.15">
      <c r="A45" s="4" t="s">
        <v>105</v>
      </c>
      <c r="B45" s="5">
        <f>SUM(B44:Q44)</f>
        <v>1.3316844210649363</v>
      </c>
      <c r="C45" s="5"/>
      <c r="D45" s="5"/>
      <c r="E45" s="5"/>
    </row>
    <row r="46" spans="1:6" x14ac:dyDescent="0.15">
      <c r="A46" s="4" t="s">
        <v>106</v>
      </c>
      <c r="B46" s="3">
        <f>B44/$B$45</f>
        <v>0.28878553404999524</v>
      </c>
      <c r="C46" s="3">
        <f t="shared" ref="C46:E46" si="7">C44/$B$45</f>
        <v>0.23948362739857748</v>
      </c>
      <c r="D46" s="3">
        <f t="shared" si="7"/>
        <v>0.2475652046607488</v>
      </c>
      <c r="E46" s="3">
        <f t="shared" si="7"/>
        <v>0.22416563389067845</v>
      </c>
    </row>
    <row r="49" spans="1:2" x14ac:dyDescent="0.15">
      <c r="A49" s="4" t="s">
        <v>25</v>
      </c>
      <c r="B49" s="4" t="s">
        <v>107</v>
      </c>
    </row>
    <row r="50" spans="1:2" x14ac:dyDescent="0.15">
      <c r="A50" s="6" t="s">
        <v>2</v>
      </c>
      <c r="B50" s="3">
        <f>SUMPRODUCT($B$46:$E$46,B25:E25)</f>
        <v>0.39345939492283899</v>
      </c>
    </row>
    <row r="51" spans="1:2" x14ac:dyDescent="0.15">
      <c r="A51" s="6" t="s">
        <v>3</v>
      </c>
      <c r="B51" s="3">
        <f t="shared" ref="B51:B68" si="8">SUMPRODUCT($B$46:$E$46,B26:E26)</f>
        <v>0.42193782595874463</v>
      </c>
    </row>
    <row r="52" spans="1:2" x14ac:dyDescent="0.15">
      <c r="A52" s="6" t="s">
        <v>4</v>
      </c>
      <c r="B52" s="3">
        <f t="shared" si="8"/>
        <v>0.44565845834069523</v>
      </c>
    </row>
    <row r="53" spans="1:2" x14ac:dyDescent="0.15">
      <c r="A53" s="6" t="s">
        <v>5</v>
      </c>
      <c r="B53" s="3">
        <f t="shared" si="8"/>
        <v>0.44191786291910429</v>
      </c>
    </row>
    <row r="54" spans="1:2" x14ac:dyDescent="0.15">
      <c r="A54" s="6" t="s">
        <v>6</v>
      </c>
      <c r="B54" s="3">
        <f t="shared" si="8"/>
        <v>0.36794058000279606</v>
      </c>
    </row>
    <row r="55" spans="1:2" x14ac:dyDescent="0.15">
      <c r="A55" s="6" t="s">
        <v>7</v>
      </c>
      <c r="B55" s="3">
        <f t="shared" si="8"/>
        <v>0.34160044893698038</v>
      </c>
    </row>
    <row r="56" spans="1:2" x14ac:dyDescent="0.15">
      <c r="A56" s="6" t="s">
        <v>8</v>
      </c>
      <c r="B56" s="3">
        <f t="shared" si="8"/>
        <v>0.29692063958532755</v>
      </c>
    </row>
    <row r="57" spans="1:2" x14ac:dyDescent="0.15">
      <c r="A57" s="6" t="s">
        <v>9</v>
      </c>
      <c r="B57" s="3">
        <f t="shared" si="8"/>
        <v>0.46290594561169796</v>
      </c>
    </row>
    <row r="58" spans="1:2" x14ac:dyDescent="0.15">
      <c r="A58" s="6" t="s">
        <v>10</v>
      </c>
      <c r="B58" s="3">
        <f t="shared" si="8"/>
        <v>0.66797393513372316</v>
      </c>
    </row>
    <row r="59" spans="1:2" x14ac:dyDescent="0.15">
      <c r="A59" s="6" t="s">
        <v>11</v>
      </c>
      <c r="B59" s="3">
        <f t="shared" si="8"/>
        <v>0.65207928380347591</v>
      </c>
    </row>
    <row r="60" spans="1:2" x14ac:dyDescent="0.15">
      <c r="A60" s="6" t="s">
        <v>12</v>
      </c>
      <c r="B60" s="3">
        <f t="shared" si="8"/>
        <v>0.6553726519018237</v>
      </c>
    </row>
    <row r="61" spans="1:2" x14ac:dyDescent="0.15">
      <c r="A61" s="6" t="s">
        <v>13</v>
      </c>
      <c r="B61" s="3">
        <f t="shared" si="8"/>
        <v>0.67235500765464296</v>
      </c>
    </row>
    <row r="62" spans="1:2" x14ac:dyDescent="0.15">
      <c r="A62" s="6" t="s">
        <v>14</v>
      </c>
      <c r="B62" s="3">
        <f t="shared" si="8"/>
        <v>0.70549435001925564</v>
      </c>
    </row>
    <row r="63" spans="1:2" x14ac:dyDescent="0.15">
      <c r="A63" s="6" t="s">
        <v>15</v>
      </c>
      <c r="B63" s="3">
        <f t="shared" si="8"/>
        <v>0.58391163792651035</v>
      </c>
    </row>
    <row r="64" spans="1:2" x14ac:dyDescent="0.15">
      <c r="A64" s="6" t="s">
        <v>16</v>
      </c>
      <c r="B64" s="3">
        <f t="shared" si="8"/>
        <v>0.59668506325279358</v>
      </c>
    </row>
    <row r="65" spans="1:2" x14ac:dyDescent="0.15">
      <c r="A65" s="6" t="s">
        <v>17</v>
      </c>
      <c r="B65" s="3">
        <f t="shared" si="8"/>
        <v>0.58040976170737979</v>
      </c>
    </row>
    <row r="66" spans="1:2" x14ac:dyDescent="0.15">
      <c r="A66" s="4" t="s">
        <v>108</v>
      </c>
      <c r="B66" s="3">
        <f t="shared" si="8"/>
        <v>0</v>
      </c>
    </row>
    <row r="67" spans="1:2" x14ac:dyDescent="0.15">
      <c r="A67" s="4" t="s">
        <v>109</v>
      </c>
      <c r="B67" s="3">
        <f t="shared" si="8"/>
        <v>0</v>
      </c>
    </row>
    <row r="68" spans="1:2" x14ac:dyDescent="0.15">
      <c r="A68" s="4" t="s">
        <v>110</v>
      </c>
      <c r="B68" s="3">
        <f t="shared" si="8"/>
        <v>0.11395073085857288</v>
      </c>
    </row>
    <row r="70" spans="1:2" x14ac:dyDescent="0.15">
      <c r="A70" s="4" t="s">
        <v>111</v>
      </c>
      <c r="B70" s="4" t="s">
        <v>112</v>
      </c>
    </row>
    <row r="71" spans="1:2" x14ac:dyDescent="0.15">
      <c r="A71" s="6" t="s">
        <v>2</v>
      </c>
      <c r="B71" s="3">
        <f>100+(B50-$B$67)/$B$68</f>
        <v>103.45289049011166</v>
      </c>
    </row>
    <row r="72" spans="1:2" x14ac:dyDescent="0.15">
      <c r="A72" s="6" t="s">
        <v>3</v>
      </c>
      <c r="B72" s="3">
        <f t="shared" ref="B72:B86" si="9">100+(B51-$B$67)/$B$68</f>
        <v>103.7028092999458</v>
      </c>
    </row>
    <row r="73" spans="1:2" x14ac:dyDescent="0.15">
      <c r="A73" s="6" t="s">
        <v>4</v>
      </c>
      <c r="B73" s="3">
        <f t="shared" si="9"/>
        <v>103.91097498877663</v>
      </c>
    </row>
    <row r="74" spans="1:2" x14ac:dyDescent="0.15">
      <c r="A74" s="6" t="s">
        <v>5</v>
      </c>
      <c r="B74" s="3">
        <f t="shared" si="9"/>
        <v>103.87814856113191</v>
      </c>
    </row>
    <row r="75" spans="1:2" x14ac:dyDescent="0.15">
      <c r="A75" s="6" t="s">
        <v>6</v>
      </c>
      <c r="B75" s="3">
        <f t="shared" si="9"/>
        <v>103.22894445020678</v>
      </c>
    </row>
    <row r="76" spans="1:2" x14ac:dyDescent="0.15">
      <c r="A76" s="6" t="s">
        <v>7</v>
      </c>
      <c r="B76" s="3">
        <f t="shared" si="9"/>
        <v>102.99779076766913</v>
      </c>
    </row>
    <row r="77" spans="1:2" x14ac:dyDescent="0.15">
      <c r="A77" s="6" t="s">
        <v>8</v>
      </c>
      <c r="B77" s="3">
        <f t="shared" si="9"/>
        <v>102.60569315657872</v>
      </c>
    </row>
    <row r="78" spans="1:2" x14ac:dyDescent="0.15">
      <c r="A78" s="6" t="s">
        <v>9</v>
      </c>
      <c r="B78" s="3">
        <f t="shared" si="9"/>
        <v>104.06233415199611</v>
      </c>
    </row>
    <row r="79" spans="1:2" x14ac:dyDescent="0.15">
      <c r="A79" s="6" t="s">
        <v>10</v>
      </c>
      <c r="B79" s="3">
        <f t="shared" si="9"/>
        <v>105.86195393483489</v>
      </c>
    </row>
    <row r="80" spans="1:2" x14ac:dyDescent="0.15">
      <c r="A80" s="6" t="s">
        <v>11</v>
      </c>
      <c r="B80" s="3">
        <f t="shared" si="9"/>
        <v>105.72246688450632</v>
      </c>
    </row>
    <row r="81" spans="1:2" x14ac:dyDescent="0.15">
      <c r="A81" s="6" t="s">
        <v>12</v>
      </c>
      <c r="B81" s="3">
        <f t="shared" si="9"/>
        <v>105.75136856923913</v>
      </c>
    </row>
    <row r="82" spans="1:2" x14ac:dyDescent="0.15">
      <c r="A82" s="6" t="s">
        <v>13</v>
      </c>
      <c r="B82" s="3">
        <f t="shared" si="9"/>
        <v>105.90040101181202</v>
      </c>
    </row>
    <row r="83" spans="1:2" x14ac:dyDescent="0.15">
      <c r="A83" s="6" t="s">
        <v>14</v>
      </c>
      <c r="B83" s="3">
        <f t="shared" si="9"/>
        <v>106.19122268636313</v>
      </c>
    </row>
    <row r="84" spans="1:2" x14ac:dyDescent="0.15">
      <c r="A84" s="6" t="s">
        <v>15</v>
      </c>
      <c r="B84" s="3">
        <f t="shared" si="9"/>
        <v>105.12424653643703</v>
      </c>
    </row>
    <row r="85" spans="1:2" x14ac:dyDescent="0.15">
      <c r="A85" s="6" t="s">
        <v>16</v>
      </c>
      <c r="B85" s="3">
        <f t="shared" si="9"/>
        <v>105.23634257329472</v>
      </c>
    </row>
    <row r="86" spans="1:2" x14ac:dyDescent="0.15">
      <c r="A86" s="6" t="s">
        <v>17</v>
      </c>
      <c r="B86" s="3">
        <f t="shared" si="9"/>
        <v>105.09351504228385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topLeftCell="A67" workbookViewId="0">
      <selection activeCell="E77" sqref="E77"/>
    </sheetView>
  </sheetViews>
  <sheetFormatPr defaultRowHeight="13.5" x14ac:dyDescent="0.15"/>
  <cols>
    <col min="1" max="1" width="8.75" style="4"/>
    <col min="2" max="2" width="12.625" style="4" customWidth="1"/>
    <col min="6" max="10" width="8.75" style="1"/>
  </cols>
  <sheetData>
    <row r="1" spans="1:8" x14ac:dyDescent="0.15">
      <c r="A1" s="7" t="s">
        <v>31</v>
      </c>
      <c r="B1" s="7" t="s">
        <v>129</v>
      </c>
      <c r="C1" s="7" t="s">
        <v>130</v>
      </c>
      <c r="D1" s="7" t="s">
        <v>131</v>
      </c>
      <c r="E1" s="7" t="s">
        <v>132</v>
      </c>
      <c r="F1" s="1" t="s">
        <v>133</v>
      </c>
      <c r="G1" s="1" t="s">
        <v>134</v>
      </c>
      <c r="H1" s="1" t="s">
        <v>135</v>
      </c>
    </row>
    <row r="2" spans="1:8" x14ac:dyDescent="0.15">
      <c r="A2" s="7" t="s">
        <v>50</v>
      </c>
      <c r="B2" s="7" t="s">
        <v>89</v>
      </c>
      <c r="C2" s="7" t="s">
        <v>89</v>
      </c>
      <c r="D2" s="7" t="s">
        <v>89</v>
      </c>
      <c r="E2" s="7" t="s">
        <v>89</v>
      </c>
    </row>
    <row r="3" spans="1:8" x14ac:dyDescent="0.15">
      <c r="A3" s="6" t="s">
        <v>2</v>
      </c>
      <c r="B3" s="8">
        <v>17610</v>
      </c>
      <c r="C3" s="8">
        <v>28.028199999999998</v>
      </c>
      <c r="D3" s="8">
        <v>69.135300000000001</v>
      </c>
      <c r="E3" s="8">
        <v>74.310900000000004</v>
      </c>
      <c r="F3" s="10">
        <v>19.197924640639606</v>
      </c>
      <c r="G3" s="15">
        <v>8.8924940344466528</v>
      </c>
      <c r="H3" s="16">
        <v>-11.180952722448312</v>
      </c>
    </row>
    <row r="4" spans="1:8" x14ac:dyDescent="0.15">
      <c r="A4" s="6" t="s">
        <v>3</v>
      </c>
      <c r="B4" s="8">
        <v>21394</v>
      </c>
      <c r="C4" s="8">
        <v>33.648400000000002</v>
      </c>
      <c r="D4" s="8">
        <v>72.012699999999995</v>
      </c>
      <c r="E4" s="8">
        <v>66.444299999999998</v>
      </c>
      <c r="F4" s="10">
        <v>20.051947681263883</v>
      </c>
      <c r="G4" s="15">
        <v>4.1619838201323978</v>
      </c>
      <c r="H4" s="16">
        <v>-10.586064763042845</v>
      </c>
    </row>
    <row r="5" spans="1:8" x14ac:dyDescent="0.15">
      <c r="A5" s="6" t="s">
        <v>4</v>
      </c>
      <c r="B5" s="8">
        <v>27147</v>
      </c>
      <c r="C5" s="8">
        <v>39.57</v>
      </c>
      <c r="D5" s="8">
        <v>73.069999999999993</v>
      </c>
      <c r="E5" s="8">
        <v>59.42</v>
      </c>
      <c r="F5" s="10">
        <v>17.598459362109331</v>
      </c>
      <c r="G5" s="15">
        <v>1.4682132457191521</v>
      </c>
      <c r="H5" s="16">
        <v>-10.571711945193185</v>
      </c>
    </row>
    <row r="6" spans="1:8" x14ac:dyDescent="0.15">
      <c r="A6" s="6" t="s">
        <v>5</v>
      </c>
      <c r="B6" s="8">
        <v>29300</v>
      </c>
      <c r="C6" s="8">
        <v>45.448</v>
      </c>
      <c r="D6" s="8">
        <v>70.4405</v>
      </c>
      <c r="E6" s="8">
        <v>54.652999999999999</v>
      </c>
      <c r="F6" s="10">
        <v>14.854687894869855</v>
      </c>
      <c r="G6" s="15">
        <v>-3.5986040782810869</v>
      </c>
      <c r="H6" s="16">
        <v>-8.0225513295186897</v>
      </c>
    </row>
    <row r="7" spans="1:8" x14ac:dyDescent="0.15">
      <c r="A7" s="6" t="s">
        <v>6</v>
      </c>
      <c r="B7" s="8">
        <v>46900</v>
      </c>
      <c r="C7" s="8">
        <v>49.952399999999997</v>
      </c>
      <c r="D7" s="8">
        <v>56.2</v>
      </c>
      <c r="E7" s="8">
        <v>51.604199999999999</v>
      </c>
      <c r="F7" s="10">
        <v>9.9111071994367084</v>
      </c>
      <c r="G7" s="15">
        <v>-20.216352808398575</v>
      </c>
      <c r="H7" s="16">
        <v>-5.5784677876786315</v>
      </c>
    </row>
    <row r="8" spans="1:8" x14ac:dyDescent="0.15">
      <c r="A8" s="6" t="s">
        <v>7</v>
      </c>
      <c r="B8" s="8">
        <v>8039.9993999999997</v>
      </c>
      <c r="C8" s="8">
        <v>54.826999999999998</v>
      </c>
      <c r="D8" s="8">
        <v>59.994300000000003</v>
      </c>
      <c r="E8" s="8">
        <v>49.4482</v>
      </c>
      <c r="F8" s="10">
        <v>9.7584900825586018</v>
      </c>
      <c r="G8" s="15">
        <v>6.7514234875444723</v>
      </c>
      <c r="H8" s="16">
        <v>-4.1779545075788409</v>
      </c>
    </row>
    <row r="9" spans="1:8" x14ac:dyDescent="0.15">
      <c r="A9" s="6" t="s">
        <v>8</v>
      </c>
      <c r="B9" s="8">
        <v>8751</v>
      </c>
      <c r="C9" s="8">
        <v>56.5779</v>
      </c>
      <c r="D9" s="8">
        <v>54.7712</v>
      </c>
      <c r="E9" s="8">
        <v>47.327500000000001</v>
      </c>
      <c r="F9" s="10">
        <v>3.193499553139878</v>
      </c>
      <c r="G9" s="15">
        <v>-8.7059937360715942</v>
      </c>
      <c r="H9" s="16">
        <v>-4.2887304290146089</v>
      </c>
    </row>
    <row r="10" spans="1:8" x14ac:dyDescent="0.15">
      <c r="A10" s="6" t="s">
        <v>9</v>
      </c>
      <c r="B10" s="8">
        <v>16190</v>
      </c>
      <c r="C10" s="8">
        <v>57.820599999999999</v>
      </c>
      <c r="D10" s="8">
        <v>57.68</v>
      </c>
      <c r="E10" s="8">
        <v>66.661699999999996</v>
      </c>
      <c r="F10" s="10">
        <v>2.1964406596922004</v>
      </c>
      <c r="G10" s="15">
        <v>5.3108202851133379</v>
      </c>
      <c r="H10" s="16">
        <v>40.851935978025452</v>
      </c>
    </row>
    <row r="11" spans="1:8" x14ac:dyDescent="0.15">
      <c r="A11" s="6" t="s">
        <v>10</v>
      </c>
      <c r="B11" s="8">
        <v>124764</v>
      </c>
      <c r="C11" s="8">
        <v>58.562399999999997</v>
      </c>
      <c r="D11" s="8">
        <v>54.427999999999997</v>
      </c>
      <c r="E11" s="8">
        <v>65.95</v>
      </c>
      <c r="F11" s="10">
        <v>1.2829337640909877</v>
      </c>
      <c r="G11" s="15">
        <v>-5.6380027739251108</v>
      </c>
      <c r="H11" s="16">
        <v>-1.0676295384006051</v>
      </c>
    </row>
    <row r="12" spans="1:8" x14ac:dyDescent="0.15">
      <c r="A12" s="6" t="s">
        <v>11</v>
      </c>
      <c r="B12" s="8">
        <v>129534</v>
      </c>
      <c r="C12" s="8">
        <v>58.668500000000002</v>
      </c>
      <c r="D12" s="8">
        <v>52.235100000000003</v>
      </c>
      <c r="E12" s="8">
        <v>64.710099999999997</v>
      </c>
      <c r="F12" s="10">
        <v>0.18117426881412158</v>
      </c>
      <c r="G12" s="15">
        <v>-4.0289924303667179</v>
      </c>
      <c r="H12" s="16">
        <v>-1.8800606520091079</v>
      </c>
    </row>
    <row r="13" spans="1:8" x14ac:dyDescent="0.15">
      <c r="A13" s="6" t="s">
        <v>12</v>
      </c>
      <c r="B13" s="8">
        <v>135045</v>
      </c>
      <c r="C13" s="8">
        <v>58.710599999999999</v>
      </c>
      <c r="D13" s="8">
        <v>50.832700000000003</v>
      </c>
      <c r="E13" s="8">
        <v>65.325500000000005</v>
      </c>
      <c r="F13" s="10">
        <v>7.1759121163816886E-2</v>
      </c>
      <c r="G13" s="15">
        <v>-2.6847847520154122</v>
      </c>
      <c r="H13" s="16">
        <v>0.95101073866368235</v>
      </c>
    </row>
    <row r="14" spans="1:8" x14ac:dyDescent="0.15">
      <c r="A14" s="6" t="s">
        <v>13</v>
      </c>
      <c r="B14" s="8">
        <v>139718</v>
      </c>
      <c r="C14" s="8">
        <v>58.788699999999999</v>
      </c>
      <c r="D14" s="8">
        <v>49.734099999999998</v>
      </c>
      <c r="E14" s="8">
        <v>68.045699999999997</v>
      </c>
      <c r="F14" s="10">
        <v>0.13302538212860426</v>
      </c>
      <c r="G14" s="15">
        <v>-2.1612072543854777</v>
      </c>
      <c r="H14" s="16">
        <v>4.164070692149302</v>
      </c>
    </row>
    <row r="15" spans="1:8" x14ac:dyDescent="0.15">
      <c r="A15" s="6" t="s">
        <v>14</v>
      </c>
      <c r="B15" s="8">
        <v>142730.96170000001</v>
      </c>
      <c r="C15" s="8">
        <v>59.124299999999998</v>
      </c>
      <c r="D15" s="8">
        <v>49.901499999999999</v>
      </c>
      <c r="E15" s="8">
        <v>71.865499999999997</v>
      </c>
      <c r="F15" s="10">
        <v>0.5708580050247658</v>
      </c>
      <c r="G15" s="15">
        <v>0.33658998554311204</v>
      </c>
      <c r="H15" s="16">
        <v>5.6135802850143302</v>
      </c>
    </row>
    <row r="16" spans="1:8" x14ac:dyDescent="0.15">
      <c r="A16" s="6" t="s">
        <v>15</v>
      </c>
      <c r="B16" s="8">
        <v>64160.600400000003</v>
      </c>
      <c r="C16" s="8">
        <v>59.8904</v>
      </c>
      <c r="D16" s="8">
        <v>49.815399999999997</v>
      </c>
      <c r="E16" s="8">
        <v>78.927599999999998</v>
      </c>
      <c r="F16" s="10">
        <v>1.2957447276331413</v>
      </c>
      <c r="G16" s="15">
        <v>-0.17253990361011384</v>
      </c>
      <c r="H16" s="16">
        <v>9.8268292852620611</v>
      </c>
    </row>
    <row r="17" spans="1:8" x14ac:dyDescent="0.15">
      <c r="A17" s="6" t="s">
        <v>16</v>
      </c>
      <c r="B17" s="8">
        <v>65062.865299999998</v>
      </c>
      <c r="C17" s="8">
        <v>60.457799999999999</v>
      </c>
      <c r="D17" s="8">
        <v>48.4343</v>
      </c>
      <c r="E17" s="8">
        <v>82.115200000000002</v>
      </c>
      <c r="F17" s="10">
        <v>0.94739724563535077</v>
      </c>
      <c r="G17" s="15">
        <v>-2.7724358330957877</v>
      </c>
      <c r="H17" s="16">
        <v>4.0386379416072593</v>
      </c>
    </row>
    <row r="18" spans="1:8" x14ac:dyDescent="0.15">
      <c r="A18" s="6" t="s">
        <v>17</v>
      </c>
      <c r="B18" s="8">
        <v>62849.318500000001</v>
      </c>
      <c r="C18" s="8">
        <v>60.355699999999999</v>
      </c>
      <c r="D18" s="8">
        <v>45.277799999999999</v>
      </c>
      <c r="E18" s="8">
        <v>85.0321</v>
      </c>
      <c r="F18" s="10">
        <v>-0.16887812656101175</v>
      </c>
      <c r="G18" s="15">
        <v>-6.5170757087436026</v>
      </c>
      <c r="H18" s="16">
        <v>3.5522047075328356</v>
      </c>
    </row>
    <row r="19" spans="1:8" x14ac:dyDescent="0.15">
      <c r="A19" s="4" t="s">
        <v>27</v>
      </c>
      <c r="B19" s="10">
        <f>MAX(B3:B18)</f>
        <v>142730.96170000001</v>
      </c>
      <c r="C19" s="10">
        <f t="shared" ref="C19:H19" si="0">MAX(C3:C18)</f>
        <v>60.457799999999999</v>
      </c>
      <c r="D19" s="10">
        <f t="shared" si="0"/>
        <v>73.069999999999993</v>
      </c>
      <c r="E19" s="10">
        <f t="shared" si="0"/>
        <v>85.0321</v>
      </c>
      <c r="F19" s="10">
        <f t="shared" si="0"/>
        <v>20.051947681263883</v>
      </c>
      <c r="G19" s="10">
        <f t="shared" si="0"/>
        <v>8.8924940344466528</v>
      </c>
      <c r="H19" s="10">
        <f t="shared" si="0"/>
        <v>40.851935978025452</v>
      </c>
    </row>
    <row r="20" spans="1:8" x14ac:dyDescent="0.15">
      <c r="A20" s="4" t="s">
        <v>28</v>
      </c>
      <c r="B20" s="10">
        <f>MIN(B3:B18)</f>
        <v>8039.9993999999997</v>
      </c>
      <c r="C20" s="10">
        <f t="shared" ref="C20:H20" si="1">MIN(C3:C18)</f>
        <v>28.028199999999998</v>
      </c>
      <c r="D20" s="10">
        <f t="shared" si="1"/>
        <v>45.277799999999999</v>
      </c>
      <c r="E20" s="10">
        <f t="shared" si="1"/>
        <v>47.327500000000001</v>
      </c>
      <c r="F20" s="10">
        <f t="shared" si="1"/>
        <v>-0.16887812656101175</v>
      </c>
      <c r="G20" s="10">
        <f t="shared" si="1"/>
        <v>-20.216352808398575</v>
      </c>
      <c r="H20" s="10">
        <f t="shared" si="1"/>
        <v>-11.180952722448312</v>
      </c>
    </row>
    <row r="21" spans="1:8" x14ac:dyDescent="0.15">
      <c r="A21" s="4" t="s">
        <v>136</v>
      </c>
      <c r="B21" s="11">
        <f>B19-B20</f>
        <v>134690.96230000001</v>
      </c>
      <c r="C21" s="11">
        <f t="shared" ref="C21:H21" si="2">C19-C20</f>
        <v>32.429600000000001</v>
      </c>
      <c r="D21" s="11">
        <f t="shared" si="2"/>
        <v>27.792199999999994</v>
      </c>
      <c r="E21" s="11">
        <f t="shared" si="2"/>
        <v>37.704599999999999</v>
      </c>
      <c r="F21" s="11">
        <f t="shared" si="2"/>
        <v>20.220825807824895</v>
      </c>
      <c r="G21" s="11">
        <f t="shared" si="2"/>
        <v>29.108846842845228</v>
      </c>
      <c r="H21" s="11">
        <f t="shared" si="2"/>
        <v>52.032888700473762</v>
      </c>
    </row>
    <row r="24" spans="1:8" x14ac:dyDescent="0.15">
      <c r="A24" s="12" t="s">
        <v>137</v>
      </c>
    </row>
    <row r="25" spans="1:8" x14ac:dyDescent="0.15">
      <c r="A25" s="6" t="s">
        <v>2</v>
      </c>
      <c r="B25" s="3">
        <f>(B3-B$20)/B$21</f>
        <v>7.1051542260753442E-2</v>
      </c>
      <c r="C25" s="3">
        <f t="shared" ref="C25:H40" si="3">(C3-C$20)/C$21</f>
        <v>0</v>
      </c>
      <c r="D25" s="3">
        <f t="shared" si="3"/>
        <v>0.85842430610027298</v>
      </c>
      <c r="E25" s="3">
        <f t="shared" si="3"/>
        <v>0.71565273202739199</v>
      </c>
      <c r="F25" s="3">
        <f t="shared" si="3"/>
        <v>0.95776517493693092</v>
      </c>
      <c r="G25" s="3">
        <f t="shared" si="3"/>
        <v>1</v>
      </c>
      <c r="H25" s="3">
        <f t="shared" si="3"/>
        <v>0</v>
      </c>
    </row>
    <row r="26" spans="1:8" x14ac:dyDescent="0.15">
      <c r="A26" s="6" t="s">
        <v>3</v>
      </c>
      <c r="B26" s="3">
        <f t="shared" ref="B26:E40" si="4">(B4-B$20)/B$21</f>
        <v>9.914548364615848E-2</v>
      </c>
      <c r="C26" s="3">
        <f t="shared" si="4"/>
        <v>0.17330463527148049</v>
      </c>
      <c r="D26" s="3">
        <f t="shared" si="4"/>
        <v>0.96195695195054731</v>
      </c>
      <c r="E26" s="3">
        <f t="shared" si="4"/>
        <v>0.50701505917049905</v>
      </c>
      <c r="F26" s="3">
        <f t="shared" si="3"/>
        <v>1</v>
      </c>
      <c r="G26" s="3">
        <f t="shared" si="3"/>
        <v>0.83748891737781139</v>
      </c>
      <c r="H26" s="3">
        <f t="shared" si="3"/>
        <v>1.1432922028025911E-2</v>
      </c>
    </row>
    <row r="27" spans="1:8" x14ac:dyDescent="0.15">
      <c r="A27" s="6" t="s">
        <v>4</v>
      </c>
      <c r="B27" s="3">
        <f t="shared" si="4"/>
        <v>0.14185807476408532</v>
      </c>
      <c r="C27" s="3">
        <f t="shared" si="4"/>
        <v>0.35590324888373592</v>
      </c>
      <c r="D27" s="3">
        <f t="shared" si="4"/>
        <v>1</v>
      </c>
      <c r="E27" s="3">
        <f t="shared" si="4"/>
        <v>0.32071683561156999</v>
      </c>
      <c r="F27" s="3">
        <f t="shared" si="3"/>
        <v>0.87866527596488564</v>
      </c>
      <c r="G27" s="3">
        <f t="shared" si="3"/>
        <v>0.74494761579494373</v>
      </c>
      <c r="H27" s="3">
        <f t="shared" si="3"/>
        <v>1.1708763293197297E-2</v>
      </c>
    </row>
    <row r="28" spans="1:8" x14ac:dyDescent="0.15">
      <c r="A28" s="6" t="s">
        <v>5</v>
      </c>
      <c r="B28" s="3">
        <f t="shared" si="4"/>
        <v>0.15784281466968178</v>
      </c>
      <c r="C28" s="3">
        <f t="shared" si="4"/>
        <v>0.5371574117472927</v>
      </c>
      <c r="D28" s="3">
        <f t="shared" si="4"/>
        <v>0.90538712300573565</v>
      </c>
      <c r="E28" s="3">
        <f t="shared" si="4"/>
        <v>0.19428663876556171</v>
      </c>
      <c r="F28" s="3">
        <f t="shared" si="3"/>
        <v>0.74297489945327388</v>
      </c>
      <c r="G28" s="3">
        <f t="shared" si="3"/>
        <v>0.57088310024215283</v>
      </c>
      <c r="H28" s="3">
        <f t="shared" si="3"/>
        <v>6.0700097031146864E-2</v>
      </c>
    </row>
    <row r="29" spans="1:8" x14ac:dyDescent="0.15">
      <c r="A29" s="6" t="s">
        <v>6</v>
      </c>
      <c r="B29" s="3">
        <f t="shared" si="4"/>
        <v>0.28851230948551915</v>
      </c>
      <c r="C29" s="3">
        <f t="shared" si="4"/>
        <v>0.67605520882157033</v>
      </c>
      <c r="D29" s="3">
        <f t="shared" si="4"/>
        <v>0.39299515691453019</v>
      </c>
      <c r="E29" s="3">
        <f t="shared" si="4"/>
        <v>0.11342647846681833</v>
      </c>
      <c r="F29" s="3">
        <f t="shared" si="3"/>
        <v>0.49849523564448328</v>
      </c>
      <c r="G29" s="3">
        <f t="shared" si="3"/>
        <v>0</v>
      </c>
      <c r="H29" s="3">
        <f t="shared" si="3"/>
        <v>0.10767199505336458</v>
      </c>
    </row>
    <row r="30" spans="1:8" x14ac:dyDescent="0.15">
      <c r="A30" s="6" t="s">
        <v>7</v>
      </c>
      <c r="B30" s="3">
        <f t="shared" si="4"/>
        <v>0</v>
      </c>
      <c r="C30" s="3">
        <f t="shared" si="4"/>
        <v>0.82636850284924879</v>
      </c>
      <c r="D30" s="3">
        <f t="shared" si="4"/>
        <v>0.52951907369693674</v>
      </c>
      <c r="E30" s="3">
        <f t="shared" si="4"/>
        <v>5.6245126589328606E-2</v>
      </c>
      <c r="F30" s="3">
        <f t="shared" si="3"/>
        <v>0.49094771417683641</v>
      </c>
      <c r="G30" s="3">
        <f t="shared" si="3"/>
        <v>0.92644605406522851</v>
      </c>
      <c r="H30" s="3">
        <f t="shared" si="3"/>
        <v>0.1345879190982858</v>
      </c>
    </row>
    <row r="31" spans="1:8" x14ac:dyDescent="0.15">
      <c r="A31" s="6" t="s">
        <v>8</v>
      </c>
      <c r="B31" s="3">
        <f t="shared" si="4"/>
        <v>5.2787550690771195E-3</v>
      </c>
      <c r="C31" s="3">
        <f t="shared" si="4"/>
        <v>0.8803593013789871</v>
      </c>
      <c r="D31" s="3">
        <f t="shared" si="4"/>
        <v>0.34158504904253723</v>
      </c>
      <c r="E31" s="3">
        <f t="shared" si="4"/>
        <v>0</v>
      </c>
      <c r="F31" s="3">
        <f t="shared" si="3"/>
        <v>0.16628290613134819</v>
      </c>
      <c r="G31" s="3">
        <f t="shared" si="3"/>
        <v>0.39542477015561184</v>
      </c>
      <c r="H31" s="3">
        <f t="shared" si="3"/>
        <v>0.13245895943061392</v>
      </c>
    </row>
    <row r="32" spans="1:8" x14ac:dyDescent="0.15">
      <c r="A32" s="6" t="s">
        <v>9</v>
      </c>
      <c r="B32" s="3">
        <f t="shared" si="4"/>
        <v>6.050888983811202E-2</v>
      </c>
      <c r="C32" s="3">
        <f t="shared" si="4"/>
        <v>0.91867923131953522</v>
      </c>
      <c r="D32" s="3">
        <f t="shared" si="4"/>
        <v>0.44624750829369403</v>
      </c>
      <c r="E32" s="3">
        <f t="shared" si="4"/>
        <v>0.51278093389135537</v>
      </c>
      <c r="F32" s="3">
        <f t="shared" si="3"/>
        <v>0.1169743910922718</v>
      </c>
      <c r="G32" s="3">
        <f t="shared" si="3"/>
        <v>0.87695583515656617</v>
      </c>
      <c r="H32" s="3">
        <f t="shared" si="3"/>
        <v>1</v>
      </c>
    </row>
    <row r="33" spans="1:8" x14ac:dyDescent="0.15">
      <c r="A33" s="6" t="s">
        <v>10</v>
      </c>
      <c r="B33" s="3">
        <f t="shared" si="4"/>
        <v>0.86660603359576704</v>
      </c>
      <c r="C33" s="3">
        <f t="shared" si="4"/>
        <v>0.94155339566322116</v>
      </c>
      <c r="D33" s="3">
        <f t="shared" si="4"/>
        <v>0.329236260533531</v>
      </c>
      <c r="E33" s="3">
        <f t="shared" si="4"/>
        <v>0.49390525293995963</v>
      </c>
      <c r="F33" s="3">
        <f t="shared" si="3"/>
        <v>7.179785358173596E-2</v>
      </c>
      <c r="G33" s="3">
        <f t="shared" si="3"/>
        <v>0.50082197048821708</v>
      </c>
      <c r="H33" s="3">
        <f t="shared" si="3"/>
        <v>0.19436405390184738</v>
      </c>
    </row>
    <row r="34" spans="1:8" x14ac:dyDescent="0.15">
      <c r="A34" s="6" t="s">
        <v>11</v>
      </c>
      <c r="B34" s="3">
        <f t="shared" si="4"/>
        <v>0.90202043645210472</v>
      </c>
      <c r="C34" s="3">
        <f t="shared" si="4"/>
        <v>0.94482509805856385</v>
      </c>
      <c r="D34" s="3">
        <f t="shared" si="4"/>
        <v>0.25033282719611993</v>
      </c>
      <c r="E34" s="3">
        <f t="shared" si="4"/>
        <v>0.46102067121783541</v>
      </c>
      <c r="F34" s="3">
        <f t="shared" si="3"/>
        <v>1.7311478705269931E-2</v>
      </c>
      <c r="G34" s="3">
        <f t="shared" si="3"/>
        <v>0.55609761751900555</v>
      </c>
      <c r="H34" s="3">
        <f t="shared" si="3"/>
        <v>0.17875025397839422</v>
      </c>
    </row>
    <row r="35" spans="1:8" x14ac:dyDescent="0.15">
      <c r="A35" s="6" t="s">
        <v>12</v>
      </c>
      <c r="B35" s="3">
        <f t="shared" si="4"/>
        <v>0.94293632201631383</v>
      </c>
      <c r="C35" s="3">
        <f t="shared" si="4"/>
        <v>0.94612329476774304</v>
      </c>
      <c r="D35" s="3">
        <f t="shared" si="4"/>
        <v>0.19987262613251217</v>
      </c>
      <c r="E35" s="3">
        <f t="shared" si="4"/>
        <v>0.47734228714798738</v>
      </c>
      <c r="F35" s="3">
        <f t="shared" si="3"/>
        <v>1.1900465886596419E-2</v>
      </c>
      <c r="G35" s="3">
        <f t="shared" si="3"/>
        <v>0.60227628222559815</v>
      </c>
      <c r="H35" s="3">
        <f t="shared" si="3"/>
        <v>0.23315952206592619</v>
      </c>
    </row>
    <row r="36" spans="1:8" x14ac:dyDescent="0.15">
      <c r="A36" s="6" t="s">
        <v>13</v>
      </c>
      <c r="B36" s="3">
        <f t="shared" si="4"/>
        <v>0.97763055777054153</v>
      </c>
      <c r="C36" s="3">
        <f t="shared" si="4"/>
        <v>0.94853158842538909</v>
      </c>
      <c r="D36" s="3">
        <f t="shared" si="4"/>
        <v>0.16034354962903261</v>
      </c>
      <c r="E36" s="3">
        <f t="shared" si="4"/>
        <v>0.54948733045835252</v>
      </c>
      <c r="F36" s="3">
        <f t="shared" si="3"/>
        <v>1.493032537636459E-2</v>
      </c>
      <c r="G36" s="3">
        <f t="shared" si="3"/>
        <v>0.62026316780909996</v>
      </c>
      <c r="H36" s="3">
        <f t="shared" si="3"/>
        <v>0.29491008087079157</v>
      </c>
    </row>
    <row r="37" spans="1:8" x14ac:dyDescent="0.15">
      <c r="A37" s="6" t="s">
        <v>14</v>
      </c>
      <c r="B37" s="3">
        <f t="shared" si="4"/>
        <v>1</v>
      </c>
      <c r="C37" s="3">
        <f t="shared" si="4"/>
        <v>0.95888015886720768</v>
      </c>
      <c r="D37" s="3">
        <f t="shared" si="4"/>
        <v>0.16636682234583805</v>
      </c>
      <c r="E37" s="3">
        <f t="shared" si="4"/>
        <v>0.65079592410475107</v>
      </c>
      <c r="F37" s="3">
        <f t="shared" si="3"/>
        <v>3.6582884330051461E-2</v>
      </c>
      <c r="G37" s="3">
        <f t="shared" si="3"/>
        <v>0.70607203730550638</v>
      </c>
      <c r="H37" s="3">
        <f t="shared" si="3"/>
        <v>0.32276764613512082</v>
      </c>
    </row>
    <row r="38" spans="1:8" x14ac:dyDescent="0.15">
      <c r="A38" s="6" t="s">
        <v>15</v>
      </c>
      <c r="B38" s="3">
        <f t="shared" si="4"/>
        <v>0.41666196485404422</v>
      </c>
      <c r="C38" s="3">
        <f t="shared" si="4"/>
        <v>0.9825036386511089</v>
      </c>
      <c r="D38" s="3">
        <f t="shared" si="4"/>
        <v>0.16326883082303664</v>
      </c>
      <c r="E38" s="3">
        <f t="shared" si="4"/>
        <v>0.83809667785893494</v>
      </c>
      <c r="F38" s="3">
        <f t="shared" si="3"/>
        <v>7.2431406516908173E-2</v>
      </c>
      <c r="G38" s="3">
        <f t="shared" si="3"/>
        <v>0.68858148222093185</v>
      </c>
      <c r="H38" s="3">
        <f t="shared" si="3"/>
        <v>0.40374045209446729</v>
      </c>
    </row>
    <row r="39" spans="1:8" x14ac:dyDescent="0.15">
      <c r="A39" s="6" t="s">
        <v>16</v>
      </c>
      <c r="B39" s="3">
        <f t="shared" si="4"/>
        <v>0.42336074318774092</v>
      </c>
      <c r="C39" s="3">
        <f t="shared" si="4"/>
        <v>1</v>
      </c>
      <c r="D39" s="3">
        <f t="shared" si="4"/>
        <v>0.11357503184346694</v>
      </c>
      <c r="E39" s="3">
        <f t="shared" si="4"/>
        <v>0.92263808659951307</v>
      </c>
      <c r="F39" s="3">
        <f t="shared" si="3"/>
        <v>5.5204242537136891E-2</v>
      </c>
      <c r="G39" s="3">
        <f t="shared" si="3"/>
        <v>0.59926513301884343</v>
      </c>
      <c r="H39" s="3">
        <f t="shared" si="3"/>
        <v>0.29249943726297473</v>
      </c>
    </row>
    <row r="40" spans="1:8" x14ac:dyDescent="0.15">
      <c r="A40" s="6" t="s">
        <v>17</v>
      </c>
      <c r="B40" s="3">
        <f t="shared" si="4"/>
        <v>0.40692647943164928</v>
      </c>
      <c r="C40" s="3">
        <f t="shared" si="4"/>
        <v>0.9968516417100427</v>
      </c>
      <c r="D40" s="3">
        <f t="shared" si="4"/>
        <v>0</v>
      </c>
      <c r="E40" s="3">
        <f t="shared" si="4"/>
        <v>1</v>
      </c>
      <c r="F40" s="3">
        <f t="shared" si="3"/>
        <v>0</v>
      </c>
      <c r="G40" s="3">
        <f t="shared" si="3"/>
        <v>0.47062245968091893</v>
      </c>
      <c r="H40" s="3">
        <f t="shared" si="3"/>
        <v>0.28315086473081019</v>
      </c>
    </row>
    <row r="42" spans="1:8" x14ac:dyDescent="0.15">
      <c r="A42" s="4" t="s">
        <v>20</v>
      </c>
    </row>
    <row r="43" spans="1:8" x14ac:dyDescent="0.15">
      <c r="A43" s="4" t="s">
        <v>138</v>
      </c>
      <c r="B43" s="3">
        <f>VAR(B25:B40)</f>
        <v>0.14789500534918831</v>
      </c>
      <c r="C43" s="3">
        <f t="shared" ref="C43:H43" si="5">VAR(C25:C40)</f>
        <v>0.1017078077738823</v>
      </c>
      <c r="D43" s="3">
        <f t="shared" si="5"/>
        <v>0.10868806253817735</v>
      </c>
      <c r="E43" s="3">
        <f t="shared" si="5"/>
        <v>8.9112926106826335E-2</v>
      </c>
      <c r="F43" s="3">
        <f t="shared" si="5"/>
        <v>0.14276209503419993</v>
      </c>
      <c r="G43" s="3">
        <f t="shared" si="5"/>
        <v>5.7067507864408049E-2</v>
      </c>
      <c r="H43" s="3">
        <f t="shared" si="5"/>
        <v>5.7139267576230258E-2</v>
      </c>
    </row>
    <row r="44" spans="1:8" x14ac:dyDescent="0.15">
      <c r="A44" s="4" t="s">
        <v>139</v>
      </c>
      <c r="B44" s="5">
        <f>B43^0.5</f>
        <v>0.38457119672329637</v>
      </c>
      <c r="C44" s="5">
        <f t="shared" ref="C44:H44" si="6">C43^0.5</f>
        <v>0.31891661570680557</v>
      </c>
      <c r="D44" s="5">
        <f t="shared" si="6"/>
        <v>0.32967872624447175</v>
      </c>
      <c r="E44" s="5">
        <f t="shared" si="6"/>
        <v>0.29851788239036259</v>
      </c>
      <c r="F44" s="5">
        <f t="shared" si="6"/>
        <v>0.37783871563697641</v>
      </c>
      <c r="G44" s="5">
        <f t="shared" si="6"/>
        <v>0.23888806555457737</v>
      </c>
      <c r="H44" s="5">
        <f t="shared" si="6"/>
        <v>0.23903821363169164</v>
      </c>
    </row>
    <row r="45" spans="1:8" x14ac:dyDescent="0.15">
      <c r="A45" s="4" t="s">
        <v>62</v>
      </c>
      <c r="B45" s="5">
        <f>SUM(B44:Q44)</f>
        <v>2.1874494158881816</v>
      </c>
      <c r="C45" s="5"/>
      <c r="D45" s="5"/>
      <c r="E45" s="5"/>
    </row>
    <row r="46" spans="1:8" x14ac:dyDescent="0.15">
      <c r="A46" s="4" t="s">
        <v>140</v>
      </c>
      <c r="B46" s="3">
        <f>B44/$B$45</f>
        <v>0.17580804105915607</v>
      </c>
      <c r="C46" s="3">
        <f t="shared" ref="C46:H46" si="7">C44/$B$45</f>
        <v>0.14579382425504644</v>
      </c>
      <c r="D46" s="3">
        <f t="shared" si="7"/>
        <v>0.15071375998452999</v>
      </c>
      <c r="E46" s="3">
        <f t="shared" si="7"/>
        <v>0.13646847338371654</v>
      </c>
      <c r="F46" s="3">
        <f t="shared" si="7"/>
        <v>0.17273026424867546</v>
      </c>
      <c r="G46" s="3">
        <f t="shared" si="7"/>
        <v>0.10920849818032495</v>
      </c>
      <c r="H46" s="3">
        <f t="shared" si="7"/>
        <v>0.10927713888855058</v>
      </c>
    </row>
    <row r="49" spans="1:2" x14ac:dyDescent="0.15">
      <c r="A49" s="4" t="s">
        <v>25</v>
      </c>
      <c r="B49" s="4" t="s">
        <v>26</v>
      </c>
    </row>
    <row r="50" spans="1:2" x14ac:dyDescent="0.15">
      <c r="A50" s="6" t="s">
        <v>2</v>
      </c>
      <c r="B50" s="3">
        <f>SUMPRODUCT($B$46:$H$46,B25:H25)</f>
        <v>0.51417535304160222</v>
      </c>
    </row>
    <row r="51" spans="1:2" x14ac:dyDescent="0.15">
      <c r="A51" s="6" t="s">
        <v>3</v>
      </c>
      <c r="B51" s="3">
        <f t="shared" ref="B51:B68" si="8">SUMPRODUCT($B$46:$H$46,B26:H26)</f>
        <v>0.52230956724285749</v>
      </c>
    </row>
    <row r="52" spans="1:2" x14ac:dyDescent="0.15">
      <c r="A52" s="6" t="s">
        <v>4</v>
      </c>
      <c r="B52" s="3">
        <f t="shared" si="8"/>
        <v>0.50571597868128337</v>
      </c>
    </row>
    <row r="53" spans="1:2" x14ac:dyDescent="0.15">
      <c r="A53" s="6" t="s">
        <v>5</v>
      </c>
      <c r="B53" s="3">
        <f t="shared" si="8"/>
        <v>0.46634523752937262</v>
      </c>
    </row>
    <row r="54" spans="1:2" x14ac:dyDescent="0.15">
      <c r="A54" s="6" t="s">
        <v>6</v>
      </c>
      <c r="B54" s="3">
        <f t="shared" si="8"/>
        <v>0.32186767570313096</v>
      </c>
    </row>
    <row r="55" spans="1:2" x14ac:dyDescent="0.15">
      <c r="A55" s="6" t="s">
        <v>7</v>
      </c>
      <c r="B55" s="3">
        <f t="shared" si="8"/>
        <v>0.40864561475524386</v>
      </c>
    </row>
    <row r="56" spans="1:2" x14ac:dyDescent="0.15">
      <c r="A56" s="6" t="s">
        <v>8</v>
      </c>
      <c r="B56" s="3">
        <f t="shared" si="8"/>
        <v>0.26714113566500197</v>
      </c>
    </row>
    <row r="57" spans="1:2" x14ac:dyDescent="0.15">
      <c r="A57" s="6" t="s">
        <v>9</v>
      </c>
      <c r="B57" s="3">
        <f t="shared" si="8"/>
        <v>0.50706296497413217</v>
      </c>
    </row>
    <row r="58" spans="1:2" x14ac:dyDescent="0.15">
      <c r="A58" s="6" t="s">
        <v>10</v>
      </c>
      <c r="B58" s="3">
        <f t="shared" si="8"/>
        <v>0.49498713523131632</v>
      </c>
    </row>
    <row r="59" spans="1:2" x14ac:dyDescent="0.15">
      <c r="A59" s="6" t="s">
        <v>11</v>
      </c>
      <c r="B59" s="3">
        <f t="shared" si="8"/>
        <v>0.48022961733236053</v>
      </c>
    </row>
    <row r="60" spans="1:2" x14ac:dyDescent="0.15">
      <c r="A60" s="6" t="s">
        <v>12</v>
      </c>
      <c r="B60" s="3">
        <f t="shared" si="8"/>
        <v>0.49228871355392573</v>
      </c>
    </row>
    <row r="61" spans="1:2" x14ac:dyDescent="0.15">
      <c r="A61" s="6" t="s">
        <v>13</v>
      </c>
      <c r="B61" s="3">
        <f t="shared" si="8"/>
        <v>0.51186289527719497</v>
      </c>
    </row>
    <row r="62" spans="1:2" x14ac:dyDescent="0.15">
      <c r="A62" s="6" t="s">
        <v>14</v>
      </c>
      <c r="B62" s="3">
        <f t="shared" si="8"/>
        <v>0.54819290497603612</v>
      </c>
    </row>
    <row r="63" spans="1:2" x14ac:dyDescent="0.15">
      <c r="A63" s="6" t="s">
        <v>15</v>
      </c>
      <c r="B63" s="3">
        <f t="shared" si="8"/>
        <v>0.48730576719943536</v>
      </c>
    </row>
    <row r="64" spans="1:2" x14ac:dyDescent="0.15">
      <c r="A64" s="6" t="s">
        <v>16</v>
      </c>
      <c r="B64" s="3">
        <f t="shared" si="8"/>
        <v>0.47019616865014918</v>
      </c>
    </row>
    <row r="65" spans="1:2" x14ac:dyDescent="0.15">
      <c r="A65" s="6" t="s">
        <v>17</v>
      </c>
      <c r="B65" s="3">
        <f t="shared" si="8"/>
        <v>0.43568212205080781</v>
      </c>
    </row>
    <row r="66" spans="1:2" x14ac:dyDescent="0.15">
      <c r="A66" s="4" t="s">
        <v>141</v>
      </c>
      <c r="B66" s="3">
        <f t="shared" si="8"/>
        <v>0</v>
      </c>
    </row>
    <row r="67" spans="1:2" x14ac:dyDescent="0.15">
      <c r="A67" s="4" t="s">
        <v>28</v>
      </c>
      <c r="B67" s="3">
        <f t="shared" si="8"/>
        <v>0</v>
      </c>
    </row>
    <row r="68" spans="1:2" x14ac:dyDescent="0.15">
      <c r="A68" s="4" t="s">
        <v>29</v>
      </c>
      <c r="B68" s="3">
        <f t="shared" si="8"/>
        <v>0.10650699988757815</v>
      </c>
    </row>
    <row r="70" spans="1:2" x14ac:dyDescent="0.15">
      <c r="A70" s="4" t="s">
        <v>96</v>
      </c>
      <c r="B70" s="4" t="s">
        <v>142</v>
      </c>
    </row>
    <row r="71" spans="1:2" x14ac:dyDescent="0.15">
      <c r="A71" s="6" t="s">
        <v>2</v>
      </c>
      <c r="B71" s="3">
        <f>100+(B50-$B$67)/$B$68</f>
        <v>104.82762028396567</v>
      </c>
    </row>
    <row r="72" spans="1:2" x14ac:dyDescent="0.15">
      <c r="A72" s="6" t="s">
        <v>3</v>
      </c>
      <c r="B72" s="3">
        <f t="shared" ref="B72:B86" si="9">100+(B51-$B$67)/$B$68</f>
        <v>104.90399286238626</v>
      </c>
    </row>
    <row r="73" spans="1:2" x14ac:dyDescent="0.15">
      <c r="A73" s="6" t="s">
        <v>4</v>
      </c>
      <c r="B73" s="3">
        <f t="shared" si="9"/>
        <v>104.74819475917155</v>
      </c>
    </row>
    <row r="74" spans="1:2" x14ac:dyDescent="0.15">
      <c r="A74" s="6" t="s">
        <v>5</v>
      </c>
      <c r="B74" s="3">
        <f t="shared" si="9"/>
        <v>104.37854073461477</v>
      </c>
    </row>
    <row r="75" spans="1:2" x14ac:dyDescent="0.15">
      <c r="A75" s="6" t="s">
        <v>6</v>
      </c>
      <c r="B75" s="3">
        <f t="shared" si="9"/>
        <v>103.02203306865158</v>
      </c>
    </row>
    <row r="76" spans="1:2" x14ac:dyDescent="0.15">
      <c r="A76" s="6" t="s">
        <v>7</v>
      </c>
      <c r="B76" s="3">
        <f t="shared" si="9"/>
        <v>103.83679584615643</v>
      </c>
    </row>
    <row r="77" spans="1:2" x14ac:dyDescent="0.15">
      <c r="A77" s="6" t="s">
        <v>8</v>
      </c>
      <c r="B77" s="3">
        <f t="shared" si="9"/>
        <v>102.50820261529269</v>
      </c>
    </row>
    <row r="78" spans="1:2" x14ac:dyDescent="0.15">
      <c r="A78" s="6" t="s">
        <v>9</v>
      </c>
      <c r="B78" s="3">
        <f t="shared" si="9"/>
        <v>104.76084168654975</v>
      </c>
    </row>
    <row r="79" spans="1:2" x14ac:dyDescent="0.15">
      <c r="A79" s="6" t="s">
        <v>10</v>
      </c>
      <c r="B79" s="3">
        <f t="shared" si="9"/>
        <v>104.64746106597494</v>
      </c>
    </row>
    <row r="80" spans="1:2" x14ac:dyDescent="0.15">
      <c r="A80" s="6" t="s">
        <v>11</v>
      </c>
      <c r="B80" s="3">
        <f t="shared" si="9"/>
        <v>104.50890192981926</v>
      </c>
    </row>
    <row r="81" spans="1:2" x14ac:dyDescent="0.15">
      <c r="A81" s="6" t="s">
        <v>12</v>
      </c>
      <c r="B81" s="3">
        <f t="shared" si="9"/>
        <v>104.62212543845526</v>
      </c>
    </row>
    <row r="82" spans="1:2" x14ac:dyDescent="0.15">
      <c r="A82" s="6" t="s">
        <v>13</v>
      </c>
      <c r="B82" s="3">
        <f t="shared" si="9"/>
        <v>104.80590849256372</v>
      </c>
    </row>
    <row r="83" spans="1:2" x14ac:dyDescent="0.15">
      <c r="A83" s="6" t="s">
        <v>14</v>
      </c>
      <c r="B83" s="3">
        <f t="shared" si="9"/>
        <v>105.14701292454649</v>
      </c>
    </row>
    <row r="84" spans="1:2" x14ac:dyDescent="0.15">
      <c r="A84" s="6" t="s">
        <v>15</v>
      </c>
      <c r="B84" s="3">
        <f t="shared" si="9"/>
        <v>104.57534028480573</v>
      </c>
    </row>
    <row r="85" spans="1:2" x14ac:dyDescent="0.15">
      <c r="A85" s="6" t="s">
        <v>16</v>
      </c>
      <c r="B85" s="3">
        <f t="shared" si="9"/>
        <v>104.41469733582259</v>
      </c>
    </row>
    <row r="86" spans="1:2" x14ac:dyDescent="0.15">
      <c r="A86" s="6" t="s">
        <v>17</v>
      </c>
      <c r="B86" s="3">
        <f t="shared" si="9"/>
        <v>104.0906430798979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"/>
  <sheetViews>
    <sheetView topLeftCell="A67" workbookViewId="0">
      <selection activeCell="B71" sqref="B71:B86"/>
    </sheetView>
  </sheetViews>
  <sheetFormatPr defaultColWidth="8.75" defaultRowHeight="11.25" x14ac:dyDescent="0.15"/>
  <cols>
    <col min="1" max="16384" width="8.75" style="1"/>
  </cols>
  <sheetData>
    <row r="1" spans="1:8" x14ac:dyDescent="0.15">
      <c r="A1" s="1" t="s">
        <v>31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 spans="1:8" x14ac:dyDescent="0.15">
      <c r="A2" s="1" t="s">
        <v>50</v>
      </c>
      <c r="B2" s="1" t="s">
        <v>89</v>
      </c>
      <c r="C2" s="1" t="s">
        <v>89</v>
      </c>
      <c r="D2" s="1" t="s">
        <v>85</v>
      </c>
      <c r="F2" s="1" t="s">
        <v>85</v>
      </c>
      <c r="G2" s="1" t="s">
        <v>120</v>
      </c>
    </row>
    <row r="3" spans="1:8" x14ac:dyDescent="0.15">
      <c r="A3" s="2" t="s">
        <v>2</v>
      </c>
      <c r="B3" s="10">
        <v>1363.6</v>
      </c>
      <c r="C3" s="10">
        <v>106.39999999999986</v>
      </c>
      <c r="D3" s="10">
        <v>8.463251670378602</v>
      </c>
      <c r="E3" s="10">
        <v>1.2312415349887131</v>
      </c>
      <c r="F3" s="10">
        <v>77.544734526254047</v>
      </c>
      <c r="G3" s="10">
        <v>649.33333333333326</v>
      </c>
      <c r="H3" s="10"/>
    </row>
    <row r="4" spans="1:8" x14ac:dyDescent="0.15">
      <c r="A4" s="2" t="s">
        <v>3</v>
      </c>
      <c r="B4" s="10">
        <v>1385.1</v>
      </c>
      <c r="C4" s="10">
        <v>21.5</v>
      </c>
      <c r="D4" s="10">
        <v>1.576708712232322</v>
      </c>
      <c r="E4" s="10">
        <v>1.2341619887730553</v>
      </c>
      <c r="F4" s="10">
        <v>78.059345895603215</v>
      </c>
      <c r="G4" s="10">
        <v>659.57142857142856</v>
      </c>
      <c r="H4" s="10"/>
    </row>
    <row r="5" spans="1:8" x14ac:dyDescent="0.15">
      <c r="A5" s="2" t="s">
        <v>4</v>
      </c>
      <c r="B5" s="10">
        <v>1423.2</v>
      </c>
      <c r="C5" s="10">
        <v>38.100000000000136</v>
      </c>
      <c r="D5" s="10">
        <v>2.7507039202945727</v>
      </c>
      <c r="E5" s="10">
        <v>1.2524861392237967</v>
      </c>
      <c r="F5" s="10">
        <v>78.555368184373236</v>
      </c>
      <c r="G5" s="10">
        <v>677.71428571428567</v>
      </c>
      <c r="H5" s="10"/>
    </row>
    <row r="6" spans="1:8" x14ac:dyDescent="0.15">
      <c r="A6" s="2" t="s">
        <v>5</v>
      </c>
      <c r="B6" s="10">
        <v>1456.4</v>
      </c>
      <c r="C6" s="10">
        <v>33.200000000000045</v>
      </c>
      <c r="D6" s="10">
        <v>2.3327712197863892</v>
      </c>
      <c r="E6" s="10">
        <v>1.267757660167131</v>
      </c>
      <c r="F6" s="10">
        <v>79.051084866794824</v>
      </c>
      <c r="G6" s="10">
        <v>693.52380952380952</v>
      </c>
      <c r="H6" s="10"/>
    </row>
    <row r="7" spans="1:8" x14ac:dyDescent="0.15">
      <c r="A7" s="2" t="s">
        <v>6</v>
      </c>
      <c r="B7" s="10">
        <v>1492.7</v>
      </c>
      <c r="C7" s="10">
        <v>36.299999999999955</v>
      </c>
      <c r="D7" s="10">
        <v>2.4924471299093698</v>
      </c>
      <c r="E7" s="10">
        <v>1.2836013414739014</v>
      </c>
      <c r="F7" s="10">
        <v>79.53373082334025</v>
      </c>
      <c r="G7" s="10">
        <v>708</v>
      </c>
      <c r="H7" s="10"/>
    </row>
    <row r="8" spans="1:8" x14ac:dyDescent="0.15">
      <c r="A8" s="2" t="s">
        <v>7</v>
      </c>
      <c r="B8" s="10">
        <v>1538</v>
      </c>
      <c r="C8" s="10">
        <v>45.299999999999955</v>
      </c>
      <c r="D8" s="10">
        <v>3.0347692101560853</v>
      </c>
      <c r="E8" s="10">
        <v>1.3026170915558566</v>
      </c>
      <c r="F8" s="10">
        <v>83.621586475942777</v>
      </c>
      <c r="G8" s="10">
        <v>937</v>
      </c>
      <c r="H8" s="10"/>
    </row>
    <row r="9" spans="1:8" x14ac:dyDescent="0.15">
      <c r="A9" s="2" t="s">
        <v>8</v>
      </c>
      <c r="B9" s="10">
        <v>1601</v>
      </c>
      <c r="C9" s="10">
        <v>63</v>
      </c>
      <c r="D9" s="10">
        <v>4.0962288686605897</v>
      </c>
      <c r="E9" s="10">
        <v>1.3368403473613895</v>
      </c>
      <c r="F9" s="10">
        <v>84.334790755777647</v>
      </c>
      <c r="G9" s="10">
        <v>963.40520000000004</v>
      </c>
      <c r="H9" s="10"/>
    </row>
    <row r="10" spans="1:8" x14ac:dyDescent="0.15">
      <c r="A10" s="2" t="s">
        <v>9</v>
      </c>
      <c r="B10" s="10">
        <v>1676</v>
      </c>
      <c r="C10" s="10">
        <v>75</v>
      </c>
      <c r="D10" s="10">
        <v>4.6845721424110032</v>
      </c>
      <c r="E10" s="10">
        <v>1.3813566306766669</v>
      </c>
      <c r="F10" s="10">
        <v>84.498806682577566</v>
      </c>
      <c r="G10" s="10">
        <v>995</v>
      </c>
      <c r="H10" s="10"/>
    </row>
    <row r="11" spans="1:8" x14ac:dyDescent="0.15">
      <c r="A11" s="2" t="s">
        <v>10</v>
      </c>
      <c r="B11" s="10">
        <v>1771</v>
      </c>
      <c r="C11" s="10">
        <v>95</v>
      </c>
      <c r="D11" s="10">
        <v>5.6682577565632553</v>
      </c>
      <c r="E11" s="10">
        <v>1.4399544678429139</v>
      </c>
      <c r="F11" s="10">
        <v>84.901185770750985</v>
      </c>
      <c r="G11" s="10">
        <v>1033</v>
      </c>
      <c r="H11" s="10"/>
    </row>
    <row r="12" spans="1:8" x14ac:dyDescent="0.15">
      <c r="A12" s="2" t="s">
        <v>11</v>
      </c>
      <c r="B12" s="10">
        <v>1860</v>
      </c>
      <c r="C12" s="10">
        <v>89</v>
      </c>
      <c r="D12" s="10">
        <v>5.0254093732354566</v>
      </c>
      <c r="E12" s="10">
        <v>1.49301653555948</v>
      </c>
      <c r="F12" s="10">
        <v>85.005376344086017</v>
      </c>
      <c r="G12" s="10">
        <v>1069</v>
      </c>
      <c r="H12" s="10"/>
    </row>
    <row r="13" spans="1:8" x14ac:dyDescent="0.15">
      <c r="A13" s="2" t="s">
        <v>12</v>
      </c>
      <c r="B13" s="10">
        <v>1961.9</v>
      </c>
      <c r="C13" s="10">
        <v>101.90000000000009</v>
      </c>
      <c r="D13" s="10">
        <v>5.4784946236559273</v>
      </c>
      <c r="E13" s="10">
        <v>1.5597869295595486</v>
      </c>
      <c r="F13" s="10">
        <v>85.957490188082986</v>
      </c>
      <c r="G13" s="10">
        <v>1195</v>
      </c>
      <c r="H13" s="10"/>
    </row>
    <row r="14" spans="1:8" x14ac:dyDescent="0.15">
      <c r="A14" s="2" t="s">
        <v>13</v>
      </c>
      <c r="B14" s="10">
        <v>2018.6</v>
      </c>
      <c r="C14" s="10">
        <v>56.699999999999818</v>
      </c>
      <c r="D14" s="10">
        <v>2.8900555583872611</v>
      </c>
      <c r="E14" s="10">
        <v>1.5796228186869081</v>
      </c>
      <c r="F14" s="10">
        <v>86.233032795006451</v>
      </c>
      <c r="G14" s="10">
        <v>1230</v>
      </c>
      <c r="H14" s="10"/>
    </row>
    <row r="15" spans="1:8" x14ac:dyDescent="0.15">
      <c r="A15" s="2" t="s">
        <v>14</v>
      </c>
      <c r="B15" s="10">
        <v>2069.3000000000002</v>
      </c>
      <c r="C15" s="10">
        <v>50.700000000000273</v>
      </c>
      <c r="D15" s="10">
        <v>2.5116417318933992</v>
      </c>
      <c r="E15" s="10">
        <v>1.5948362235067439</v>
      </c>
      <c r="F15" s="10">
        <v>86.1982312859421</v>
      </c>
      <c r="G15" s="10">
        <v>1261</v>
      </c>
      <c r="H15" s="10"/>
    </row>
    <row r="16" spans="1:8" x14ac:dyDescent="0.15">
      <c r="A16" s="2" t="s">
        <v>15</v>
      </c>
      <c r="B16" s="10">
        <v>2114.8000000000002</v>
      </c>
      <c r="C16" s="10">
        <v>45.5</v>
      </c>
      <c r="D16" s="10">
        <v>2.1988111921905862</v>
      </c>
      <c r="E16" s="10">
        <v>1.6066246296436983</v>
      </c>
      <c r="F16" s="10">
        <v>86.301305087951562</v>
      </c>
      <c r="G16" s="10">
        <v>1289</v>
      </c>
      <c r="H16" s="10"/>
    </row>
    <row r="17" spans="1:8" x14ac:dyDescent="0.15">
      <c r="A17" s="2" t="s">
        <v>16</v>
      </c>
      <c r="B17" s="10">
        <v>2151.6</v>
      </c>
      <c r="C17" s="10">
        <v>36.799999999999727</v>
      </c>
      <c r="D17" s="10">
        <v>1.7401172687724564</v>
      </c>
      <c r="E17" s="10">
        <v>1.6136193190340482</v>
      </c>
      <c r="F17" s="10">
        <v>86.400817995910032</v>
      </c>
      <c r="G17" s="10">
        <v>1311</v>
      </c>
      <c r="H17" s="10"/>
    </row>
    <row r="18" spans="1:8" x14ac:dyDescent="0.15">
      <c r="A18" s="2" t="s">
        <v>17</v>
      </c>
      <c r="B18" s="10">
        <v>2170.5</v>
      </c>
      <c r="C18" s="10">
        <v>18.900000000000091</v>
      </c>
      <c r="D18" s="10">
        <v>0.87841606246514825</v>
      </c>
      <c r="E18" s="10">
        <v>1.6135147190008921</v>
      </c>
      <c r="F18" s="10">
        <v>86.510020732550103</v>
      </c>
      <c r="G18" s="10">
        <v>1323</v>
      </c>
      <c r="H18" s="10"/>
    </row>
    <row r="19" spans="1:8" x14ac:dyDescent="0.15">
      <c r="A19" s="4" t="s">
        <v>27</v>
      </c>
      <c r="B19" s="10">
        <f>MAX(B3:B18)</f>
        <v>2170.5</v>
      </c>
      <c r="C19" s="10">
        <f t="shared" ref="C19:G19" si="0">MAX(C3:C18)</f>
        <v>106.39999999999986</v>
      </c>
      <c r="D19" s="10">
        <f t="shared" si="0"/>
        <v>8.463251670378602</v>
      </c>
      <c r="E19" s="10">
        <f t="shared" si="0"/>
        <v>1.6136193190340482</v>
      </c>
      <c r="F19" s="10">
        <f t="shared" si="0"/>
        <v>86.510020732550103</v>
      </c>
      <c r="G19" s="10">
        <f t="shared" si="0"/>
        <v>1323</v>
      </c>
    </row>
    <row r="20" spans="1:8" x14ac:dyDescent="0.15">
      <c r="A20" s="4" t="s">
        <v>121</v>
      </c>
      <c r="B20" s="10">
        <f>MIN(B3:B18)</f>
        <v>1363.6</v>
      </c>
      <c r="C20" s="10">
        <f t="shared" ref="C20:G20" si="1">MIN(C3:C18)</f>
        <v>18.900000000000091</v>
      </c>
      <c r="D20" s="10">
        <f t="shared" si="1"/>
        <v>0.87841606246514825</v>
      </c>
      <c r="E20" s="10">
        <f t="shared" si="1"/>
        <v>1.2312415349887131</v>
      </c>
      <c r="F20" s="10">
        <f t="shared" si="1"/>
        <v>77.544734526254047</v>
      </c>
      <c r="G20" s="10">
        <f t="shared" si="1"/>
        <v>649.33333333333326</v>
      </c>
    </row>
    <row r="21" spans="1:8" x14ac:dyDescent="0.15">
      <c r="A21" s="4" t="s">
        <v>29</v>
      </c>
      <c r="B21" s="11">
        <f>B19-B20</f>
        <v>806.90000000000009</v>
      </c>
      <c r="C21" s="11">
        <f t="shared" ref="C21:G21" si="2">C19-C20</f>
        <v>87.499999999999773</v>
      </c>
      <c r="D21" s="11">
        <f t="shared" si="2"/>
        <v>7.5848356079134538</v>
      </c>
      <c r="E21" s="11">
        <f t="shared" si="2"/>
        <v>0.38237778404533507</v>
      </c>
      <c r="F21" s="11">
        <f t="shared" si="2"/>
        <v>8.9652862062960565</v>
      </c>
      <c r="G21" s="11">
        <f t="shared" si="2"/>
        <v>673.66666666666674</v>
      </c>
    </row>
    <row r="24" spans="1:8" x14ac:dyDescent="0.15">
      <c r="A24" s="12" t="s">
        <v>122</v>
      </c>
    </row>
    <row r="25" spans="1:8" x14ac:dyDescent="0.15">
      <c r="A25" s="6" t="s">
        <v>2</v>
      </c>
      <c r="B25" s="3">
        <f>(B3-B$20)/B$21</f>
        <v>0</v>
      </c>
      <c r="C25" s="3">
        <f t="shared" ref="C25:G25" si="3">(C3-C$20)/C$21</f>
        <v>1</v>
      </c>
      <c r="D25" s="3">
        <f t="shared" si="3"/>
        <v>1</v>
      </c>
      <c r="E25" s="3">
        <f t="shared" si="3"/>
        <v>0</v>
      </c>
      <c r="F25" s="3">
        <f t="shared" si="3"/>
        <v>0</v>
      </c>
      <c r="G25" s="3">
        <f t="shared" si="3"/>
        <v>0</v>
      </c>
    </row>
    <row r="26" spans="1:8" x14ac:dyDescent="0.15">
      <c r="A26" s="6" t="s">
        <v>3</v>
      </c>
      <c r="B26" s="3">
        <f t="shared" ref="B26:G40" si="4">(B4-B$20)/B$21</f>
        <v>2.6645185276985991E-2</v>
      </c>
      <c r="C26" s="3">
        <f t="shared" si="4"/>
        <v>2.9714285714284753E-2</v>
      </c>
      <c r="D26" s="3">
        <f t="shared" si="4"/>
        <v>9.2064309085173462E-2</v>
      </c>
      <c r="E26" s="3">
        <f t="shared" si="4"/>
        <v>7.6376136538201305E-3</v>
      </c>
      <c r="F26" s="3">
        <f t="shared" si="4"/>
        <v>5.7400439596426059E-2</v>
      </c>
      <c r="G26" s="3">
        <f t="shared" si="4"/>
        <v>1.5197568389057838E-2</v>
      </c>
    </row>
    <row r="27" spans="1:8" x14ac:dyDescent="0.15">
      <c r="A27" s="6" t="s">
        <v>4</v>
      </c>
      <c r="B27" s="3">
        <f t="shared" si="4"/>
        <v>7.3862932209691576E-2</v>
      </c>
      <c r="C27" s="3">
        <f t="shared" si="4"/>
        <v>0.21942857142857253</v>
      </c>
      <c r="D27" s="3">
        <f t="shared" si="4"/>
        <v>0.2468462013700097</v>
      </c>
      <c r="E27" s="3">
        <f t="shared" si="4"/>
        <v>5.5559201191889285E-2</v>
      </c>
      <c r="F27" s="3">
        <f t="shared" si="4"/>
        <v>0.11272742831226643</v>
      </c>
      <c r="G27" s="3">
        <f t="shared" si="4"/>
        <v>4.2129073301760127E-2</v>
      </c>
    </row>
    <row r="28" spans="1:8" x14ac:dyDescent="0.15">
      <c r="A28" s="6" t="s">
        <v>5</v>
      </c>
      <c r="B28" s="3">
        <f t="shared" si="4"/>
        <v>0.11500805552113047</v>
      </c>
      <c r="C28" s="3">
        <f t="shared" si="4"/>
        <v>0.16342857142857134</v>
      </c>
      <c r="D28" s="3">
        <f t="shared" si="4"/>
        <v>0.19174511255113755</v>
      </c>
      <c r="E28" s="3">
        <f t="shared" si="4"/>
        <v>9.5497507182813898E-2</v>
      </c>
      <c r="F28" s="3">
        <f t="shared" si="4"/>
        <v>0.16802032928774899</v>
      </c>
      <c r="G28" s="3">
        <f t="shared" si="4"/>
        <v>6.5596946349049362E-2</v>
      </c>
    </row>
    <row r="29" spans="1:8" x14ac:dyDescent="0.15">
      <c r="A29" s="6" t="s">
        <v>6</v>
      </c>
      <c r="B29" s="3">
        <f t="shared" si="4"/>
        <v>0.1599950427562277</v>
      </c>
      <c r="C29" s="3">
        <f t="shared" si="4"/>
        <v>0.19885714285714182</v>
      </c>
      <c r="D29" s="3">
        <f t="shared" si="4"/>
        <v>0.21279710607837848</v>
      </c>
      <c r="E29" s="3">
        <f t="shared" si="4"/>
        <v>0.13693213536427734</v>
      </c>
      <c r="F29" s="3">
        <f t="shared" si="4"/>
        <v>0.22185530403807849</v>
      </c>
      <c r="G29" s="3">
        <f t="shared" si="4"/>
        <v>8.7085601187531031E-2</v>
      </c>
    </row>
    <row r="30" spans="1:8" x14ac:dyDescent="0.15">
      <c r="A30" s="6" t="s">
        <v>7</v>
      </c>
      <c r="B30" s="3">
        <f t="shared" si="4"/>
        <v>0.21613582847936555</v>
      </c>
      <c r="C30" s="3">
        <f t="shared" si="4"/>
        <v>0.30171428571428494</v>
      </c>
      <c r="D30" s="3">
        <f t="shared" si="4"/>
        <v>0.28429794120272806</v>
      </c>
      <c r="E30" s="3">
        <f t="shared" si="4"/>
        <v>0.18666240442117604</v>
      </c>
      <c r="F30" s="3">
        <f t="shared" si="4"/>
        <v>0.67782018441543301</v>
      </c>
      <c r="G30" s="3">
        <f t="shared" si="4"/>
        <v>0.4270163285502227</v>
      </c>
    </row>
    <row r="31" spans="1:8" x14ac:dyDescent="0.15">
      <c r="A31" s="6" t="s">
        <v>8</v>
      </c>
      <c r="B31" s="3">
        <f t="shared" si="4"/>
        <v>0.29421241789565011</v>
      </c>
      <c r="C31" s="3">
        <f t="shared" si="4"/>
        <v>0.50400000000000023</v>
      </c>
      <c r="D31" s="3">
        <f t="shared" si="4"/>
        <v>0.42424292002297515</v>
      </c>
      <c r="E31" s="3">
        <f t="shared" si="4"/>
        <v>0.27616356592556757</v>
      </c>
      <c r="F31" s="3">
        <f t="shared" si="4"/>
        <v>0.75737194254380225</v>
      </c>
      <c r="G31" s="3">
        <f t="shared" si="4"/>
        <v>0.46621256803562605</v>
      </c>
    </row>
    <row r="32" spans="1:8" x14ac:dyDescent="0.15">
      <c r="A32" s="6" t="s">
        <v>9</v>
      </c>
      <c r="B32" s="3">
        <f t="shared" si="4"/>
        <v>0.38716073862932215</v>
      </c>
      <c r="C32" s="3">
        <f t="shared" si="4"/>
        <v>0.64114285714285779</v>
      </c>
      <c r="D32" s="3">
        <f t="shared" si="4"/>
        <v>0.50181128197093616</v>
      </c>
      <c r="E32" s="3">
        <f t="shared" si="4"/>
        <v>0.39258320423279608</v>
      </c>
      <c r="F32" s="3">
        <f t="shared" si="4"/>
        <v>0.77566649812472011</v>
      </c>
      <c r="G32" s="3">
        <f t="shared" si="4"/>
        <v>0.51311232063334988</v>
      </c>
    </row>
    <row r="33" spans="1:7" x14ac:dyDescent="0.15">
      <c r="A33" s="6" t="s">
        <v>10</v>
      </c>
      <c r="B33" s="3">
        <f t="shared" si="4"/>
        <v>0.50489527822530678</v>
      </c>
      <c r="C33" s="3">
        <f t="shared" si="4"/>
        <v>0.86971428571428688</v>
      </c>
      <c r="D33" s="3">
        <f t="shared" si="4"/>
        <v>0.6315023741715301</v>
      </c>
      <c r="E33" s="3">
        <f t="shared" si="4"/>
        <v>0.54582912910404746</v>
      </c>
      <c r="F33" s="3">
        <f t="shared" si="4"/>
        <v>0.82054839914990318</v>
      </c>
      <c r="G33" s="3">
        <f t="shared" si="4"/>
        <v>0.56952003958436426</v>
      </c>
    </row>
    <row r="34" spans="1:7" x14ac:dyDescent="0.15">
      <c r="A34" s="6" t="s">
        <v>11</v>
      </c>
      <c r="B34" s="3">
        <f t="shared" si="4"/>
        <v>0.61519395216259765</v>
      </c>
      <c r="C34" s="3">
        <f t="shared" si="4"/>
        <v>0.80114285714285816</v>
      </c>
      <c r="D34" s="3">
        <f t="shared" si="4"/>
        <v>0.54674794882088729</v>
      </c>
      <c r="E34" s="3">
        <f t="shared" si="4"/>
        <v>0.68459782836057903</v>
      </c>
      <c r="F34" s="3">
        <f t="shared" si="4"/>
        <v>0.83216995488583301</v>
      </c>
      <c r="G34" s="3">
        <f t="shared" si="4"/>
        <v>0.62295893122216728</v>
      </c>
    </row>
    <row r="35" spans="1:7" x14ac:dyDescent="0.15">
      <c r="A35" s="6" t="s">
        <v>12</v>
      </c>
      <c r="B35" s="3">
        <f t="shared" si="4"/>
        <v>0.74147973726608019</v>
      </c>
      <c r="C35" s="3">
        <f t="shared" si="4"/>
        <v>0.94857142857143106</v>
      </c>
      <c r="D35" s="3">
        <f t="shared" si="4"/>
        <v>0.60648362060627903</v>
      </c>
      <c r="E35" s="3">
        <f t="shared" si="4"/>
        <v>0.85921674396199432</v>
      </c>
      <c r="F35" s="3">
        <f t="shared" si="4"/>
        <v>0.93837000495543677</v>
      </c>
      <c r="G35" s="3">
        <f t="shared" si="4"/>
        <v>0.80999505195447796</v>
      </c>
    </row>
    <row r="36" spans="1:7" x14ac:dyDescent="0.15">
      <c r="A36" s="6" t="s">
        <v>13</v>
      </c>
      <c r="B36" s="3">
        <f t="shared" si="4"/>
        <v>0.81174866774073606</v>
      </c>
      <c r="C36" s="3">
        <f t="shared" si="4"/>
        <v>0.431999999999998</v>
      </c>
      <c r="D36" s="3">
        <f t="shared" si="4"/>
        <v>0.26521860194614078</v>
      </c>
      <c r="E36" s="3">
        <f t="shared" si="4"/>
        <v>0.91109185270264181</v>
      </c>
      <c r="F36" s="3">
        <f t="shared" si="4"/>
        <v>0.96910439542363624</v>
      </c>
      <c r="G36" s="3">
        <f t="shared" si="4"/>
        <v>0.86194952993567542</v>
      </c>
    </row>
    <row r="37" spans="1:7" x14ac:dyDescent="0.15">
      <c r="A37" s="6" t="s">
        <v>14</v>
      </c>
      <c r="B37" s="3">
        <f t="shared" si="4"/>
        <v>0.87458173255669869</v>
      </c>
      <c r="C37" s="3">
        <f t="shared" si="4"/>
        <v>0.36342857142857443</v>
      </c>
      <c r="D37" s="3">
        <f t="shared" si="4"/>
        <v>0.21532776105579199</v>
      </c>
      <c r="E37" s="3">
        <f t="shared" si="4"/>
        <v>0.95087817255335805</v>
      </c>
      <c r="F37" s="3">
        <f t="shared" si="4"/>
        <v>0.9652225886119461</v>
      </c>
      <c r="G37" s="3">
        <f t="shared" si="4"/>
        <v>0.90796635329045028</v>
      </c>
    </row>
    <row r="38" spans="1:7" x14ac:dyDescent="0.15">
      <c r="A38" s="6" t="s">
        <v>15</v>
      </c>
      <c r="B38" s="3">
        <f t="shared" si="4"/>
        <v>0.93097038046845981</v>
      </c>
      <c r="C38" s="3">
        <f t="shared" si="4"/>
        <v>0.30399999999999977</v>
      </c>
      <c r="D38" s="3">
        <f t="shared" si="4"/>
        <v>0.17408355275990897</v>
      </c>
      <c r="E38" s="3">
        <f t="shared" si="4"/>
        <v>0.98170738551714454</v>
      </c>
      <c r="F38" s="3">
        <f t="shared" si="4"/>
        <v>0.97671957818234889</v>
      </c>
      <c r="G38" s="3">
        <f t="shared" si="4"/>
        <v>0.94952993567540822</v>
      </c>
    </row>
    <row r="39" spans="1:7" x14ac:dyDescent="0.15">
      <c r="A39" s="6" t="s">
        <v>16</v>
      </c>
      <c r="B39" s="3">
        <f t="shared" si="4"/>
        <v>0.97657702317511452</v>
      </c>
      <c r="C39" s="3">
        <f t="shared" si="4"/>
        <v>0.20457142857142493</v>
      </c>
      <c r="D39" s="3">
        <f t="shared" si="4"/>
        <v>0.1136084222324177</v>
      </c>
      <c r="E39" s="3">
        <f t="shared" si="4"/>
        <v>1</v>
      </c>
      <c r="F39" s="3">
        <f t="shared" si="4"/>
        <v>0.98781938087337562</v>
      </c>
      <c r="G39" s="3">
        <f t="shared" si="4"/>
        <v>0.98218703612073233</v>
      </c>
    </row>
    <row r="40" spans="1:7" x14ac:dyDescent="0.15">
      <c r="A40" s="6" t="s">
        <v>17</v>
      </c>
      <c r="B40" s="3">
        <f t="shared" si="4"/>
        <v>1</v>
      </c>
      <c r="C40" s="3">
        <f t="shared" si="4"/>
        <v>0</v>
      </c>
      <c r="D40" s="3">
        <f t="shared" si="4"/>
        <v>0</v>
      </c>
      <c r="E40" s="3">
        <f t="shared" si="4"/>
        <v>0.99972644845615888</v>
      </c>
      <c r="F40" s="3">
        <f t="shared" si="4"/>
        <v>1</v>
      </c>
      <c r="G40" s="3">
        <f t="shared" si="4"/>
        <v>1</v>
      </c>
    </row>
    <row r="42" spans="1:7" x14ac:dyDescent="0.15">
      <c r="A42" s="4" t="s">
        <v>123</v>
      </c>
      <c r="B42" s="4"/>
      <c r="C42" s="4"/>
      <c r="D42" s="4"/>
      <c r="E42" s="4"/>
      <c r="F42" s="4"/>
      <c r="G42" s="4"/>
    </row>
    <row r="43" spans="1:7" x14ac:dyDescent="0.15">
      <c r="A43" s="4" t="s">
        <v>21</v>
      </c>
      <c r="B43" s="3">
        <f>VAR(B25:B40)</f>
        <v>0.13483317443510662</v>
      </c>
      <c r="C43" s="3">
        <f t="shared" ref="C43:G43" si="5">VAR(C25:C40)</f>
        <v>0.10505773605442223</v>
      </c>
      <c r="D43" s="3">
        <f t="shared" si="5"/>
        <v>6.6284154178987489E-2</v>
      </c>
      <c r="E43" s="3">
        <f t="shared" si="5"/>
        <v>0.16093587193897452</v>
      </c>
      <c r="F43" s="3">
        <f t="shared" si="5"/>
        <v>0.1463215180878919</v>
      </c>
      <c r="G43" s="3">
        <f t="shared" si="5"/>
        <v>0.14347864718444103</v>
      </c>
    </row>
    <row r="44" spans="1:7" x14ac:dyDescent="0.15">
      <c r="A44" s="4" t="s">
        <v>124</v>
      </c>
      <c r="B44" s="5">
        <f>B43^0.5</f>
        <v>0.36719637040023506</v>
      </c>
      <c r="C44" s="5">
        <f t="shared" ref="C44:G44" si="6">C43^0.5</f>
        <v>0.32412611134313479</v>
      </c>
      <c r="D44" s="5">
        <f t="shared" si="6"/>
        <v>0.25745709191822136</v>
      </c>
      <c r="E44" s="5">
        <f t="shared" si="6"/>
        <v>0.40116813425168069</v>
      </c>
      <c r="F44" s="5">
        <f t="shared" si="6"/>
        <v>0.38251995776415626</v>
      </c>
      <c r="G44" s="5">
        <f t="shared" si="6"/>
        <v>0.3787857536714403</v>
      </c>
    </row>
    <row r="45" spans="1:7" x14ac:dyDescent="0.15">
      <c r="A45" s="4" t="s">
        <v>62</v>
      </c>
      <c r="B45" s="5">
        <f>SUM(B44:Q44)</f>
        <v>2.1112534193488681</v>
      </c>
      <c r="C45" s="4"/>
      <c r="D45" s="5"/>
      <c r="E45" s="4"/>
      <c r="F45" s="5"/>
      <c r="G45" s="4"/>
    </row>
    <row r="46" spans="1:7" x14ac:dyDescent="0.15">
      <c r="A46" s="4" t="s">
        <v>125</v>
      </c>
      <c r="B46" s="3">
        <f>B44/$B$45</f>
        <v>0.17392339879003352</v>
      </c>
      <c r="C46" s="3">
        <f t="shared" ref="C46:G46" si="7">C44/$B$45</f>
        <v>0.15352307230038664</v>
      </c>
      <c r="D46" s="3">
        <f t="shared" si="7"/>
        <v>0.12194513910964971</v>
      </c>
      <c r="E46" s="3">
        <f t="shared" si="7"/>
        <v>0.19001420226256163</v>
      </c>
      <c r="F46" s="3">
        <f t="shared" si="7"/>
        <v>0.18118145091370855</v>
      </c>
      <c r="G46" s="3">
        <f t="shared" si="7"/>
        <v>0.17941273662366011</v>
      </c>
    </row>
    <row r="49" spans="1:2" x14ac:dyDescent="0.15">
      <c r="A49" s="4" t="s">
        <v>126</v>
      </c>
      <c r="B49" s="4" t="s">
        <v>113</v>
      </c>
    </row>
    <row r="50" spans="1:2" x14ac:dyDescent="0.15">
      <c r="A50" s="6" t="s">
        <v>2</v>
      </c>
      <c r="B50" s="3">
        <f>SUMPRODUCT($B$46:$Q$46,B25:Q25)</f>
        <v>0.27546821141003636</v>
      </c>
    </row>
    <row r="51" spans="1:2" x14ac:dyDescent="0.15">
      <c r="A51" s="6" t="s">
        <v>3</v>
      </c>
      <c r="B51" s="3">
        <f t="shared" ref="B51:B65" si="8">SUMPRODUCT($B$46:$Q$46,B26:Q26)</f>
        <v>3.5000631926748856E-2</v>
      </c>
    </row>
    <row r="52" spans="1:2" x14ac:dyDescent="0.15">
      <c r="A52" s="6" t="s">
        <v>4</v>
      </c>
      <c r="B52" s="3">
        <f t="shared" si="8"/>
        <v>0.11517518366015821</v>
      </c>
    </row>
    <row r="53" spans="1:2" x14ac:dyDescent="0.15">
      <c r="A53" s="6" t="s">
        <v>5</v>
      </c>
      <c r="B53" s="3">
        <f t="shared" si="8"/>
        <v>0.12883201006288669</v>
      </c>
    </row>
    <row r="54" spans="1:2" x14ac:dyDescent="0.15">
      <c r="A54" s="6" t="s">
        <v>6</v>
      </c>
      <c r="B54" s="3">
        <f t="shared" si="8"/>
        <v>0.16614499622232876</v>
      </c>
    </row>
    <row r="55" spans="1:2" x14ac:dyDescent="0.15">
      <c r="A55" s="6" t="s">
        <v>7</v>
      </c>
      <c r="B55" s="3">
        <f t="shared" si="8"/>
        <v>0.35346905440542886</v>
      </c>
    </row>
    <row r="56" spans="1:2" x14ac:dyDescent="0.15">
      <c r="A56" s="6" t="s">
        <v>8</v>
      </c>
      <c r="B56" s="3">
        <f t="shared" si="8"/>
        <v>0.45362163380889281</v>
      </c>
    </row>
    <row r="57" spans="1:2" x14ac:dyDescent="0.15">
      <c r="A57" s="6" t="s">
        <v>9</v>
      </c>
      <c r="B57" s="3">
        <f t="shared" si="8"/>
        <v>0.53415163090874196</v>
      </c>
    </row>
    <row r="58" spans="1:2" x14ac:dyDescent="0.15">
      <c r="A58" s="6" t="s">
        <v>10</v>
      </c>
      <c r="B58" s="3">
        <f t="shared" si="8"/>
        <v>0.65290554175992055</v>
      </c>
    </row>
    <row r="59" spans="1:2" x14ac:dyDescent="0.15">
      <c r="A59" s="6" t="s">
        <v>11</v>
      </c>
      <c r="B59" s="3">
        <f t="shared" si="8"/>
        <v>0.68928762724650006</v>
      </c>
    </row>
    <row r="60" spans="1:2" x14ac:dyDescent="0.15">
      <c r="A60" s="6" t="s">
        <v>12</v>
      </c>
      <c r="B60" s="3">
        <f t="shared" si="8"/>
        <v>0.82714805762154775</v>
      </c>
    </row>
    <row r="61" spans="1:2" x14ac:dyDescent="0.15">
      <c r="A61" s="6" t="s">
        <v>13</v>
      </c>
      <c r="B61" s="3">
        <f t="shared" si="8"/>
        <v>0.74319502982546159</v>
      </c>
    </row>
    <row r="62" spans="1:2" x14ac:dyDescent="0.15">
      <c r="A62" s="6" t="s">
        <v>14</v>
      </c>
      <c r="B62" s="3">
        <f t="shared" si="8"/>
        <v>0.75262458674156174</v>
      </c>
    </row>
    <row r="63" spans="1:2" x14ac:dyDescent="0.15">
      <c r="A63" s="6" t="s">
        <v>15</v>
      </c>
      <c r="B63" s="3">
        <f t="shared" si="8"/>
        <v>0.76367677007207346</v>
      </c>
    </row>
    <row r="64" spans="1:2" x14ac:dyDescent="0.15">
      <c r="A64" s="6" t="s">
        <v>16</v>
      </c>
      <c r="B64" s="3">
        <f t="shared" si="8"/>
        <v>0.76031563907977695</v>
      </c>
    </row>
    <row r="65" spans="1:2" x14ac:dyDescent="0.15">
      <c r="A65" s="6" t="s">
        <v>17</v>
      </c>
      <c r="B65" s="3">
        <f t="shared" si="8"/>
        <v>0.72447980991158312</v>
      </c>
    </row>
    <row r="66" spans="1:2" x14ac:dyDescent="0.15">
      <c r="A66" s="4" t="s">
        <v>27</v>
      </c>
      <c r="B66" s="3">
        <f>MAX(B50:B65)</f>
        <v>0.82714805762154775</v>
      </c>
    </row>
    <row r="67" spans="1:2" x14ac:dyDescent="0.15">
      <c r="A67" s="4" t="s">
        <v>127</v>
      </c>
      <c r="B67" s="3">
        <f>MIN(B50:B66)</f>
        <v>3.5000631926748856E-2</v>
      </c>
    </row>
    <row r="68" spans="1:2" x14ac:dyDescent="0.15">
      <c r="A68" s="4" t="s">
        <v>29</v>
      </c>
      <c r="B68" s="5">
        <f>B66-B67</f>
        <v>0.7921474256947989</v>
      </c>
    </row>
    <row r="69" spans="1:2" x14ac:dyDescent="0.15">
      <c r="A69" s="4"/>
      <c r="B69" s="4"/>
    </row>
    <row r="70" spans="1:2" x14ac:dyDescent="0.15">
      <c r="A70" s="4" t="s">
        <v>128</v>
      </c>
      <c r="B70" s="4" t="s">
        <v>113</v>
      </c>
    </row>
    <row r="71" spans="1:2" x14ac:dyDescent="0.15">
      <c r="A71" s="6" t="s">
        <v>2</v>
      </c>
      <c r="B71" s="3">
        <f>100+(B50-$B$67)/$B$68</f>
        <v>100.30356417465141</v>
      </c>
    </row>
    <row r="72" spans="1:2" x14ac:dyDescent="0.15">
      <c r="A72" s="6" t="s">
        <v>3</v>
      </c>
      <c r="B72" s="3">
        <f t="shared" ref="B72:B86" si="9">100+(B51-$B$67)/$B$68</f>
        <v>100</v>
      </c>
    </row>
    <row r="73" spans="1:2" x14ac:dyDescent="0.15">
      <c r="A73" s="6" t="s">
        <v>4</v>
      </c>
      <c r="B73" s="3">
        <f t="shared" si="9"/>
        <v>100.10121165471577</v>
      </c>
    </row>
    <row r="74" spans="1:2" x14ac:dyDescent="0.15">
      <c r="A74" s="6" t="s">
        <v>5</v>
      </c>
      <c r="B74" s="3">
        <f t="shared" si="9"/>
        <v>100.11845191323299</v>
      </c>
    </row>
    <row r="75" spans="1:2" x14ac:dyDescent="0.15">
      <c r="A75" s="6" t="s">
        <v>6</v>
      </c>
      <c r="B75" s="3">
        <f t="shared" si="9"/>
        <v>100.16555550146559</v>
      </c>
    </row>
    <row r="76" spans="1:2" x14ac:dyDescent="0.15">
      <c r="A76" s="6" t="s">
        <v>7</v>
      </c>
      <c r="B76" s="3">
        <f t="shared" si="9"/>
        <v>100.40203175841839</v>
      </c>
    </row>
    <row r="77" spans="1:2" x14ac:dyDescent="0.15">
      <c r="A77" s="6" t="s">
        <v>8</v>
      </c>
      <c r="B77" s="3">
        <f t="shared" si="9"/>
        <v>100.52846350098906</v>
      </c>
    </row>
    <row r="78" spans="1:2" x14ac:dyDescent="0.15">
      <c r="A78" s="6" t="s">
        <v>9</v>
      </c>
      <c r="B78" s="3">
        <f t="shared" si="9"/>
        <v>100.63012386683474</v>
      </c>
    </row>
    <row r="79" spans="1:2" x14ac:dyDescent="0.15">
      <c r="A79" s="6" t="s">
        <v>10</v>
      </c>
      <c r="B79" s="3">
        <f t="shared" si="9"/>
        <v>100.78003776795866</v>
      </c>
    </row>
    <row r="80" spans="1:2" x14ac:dyDescent="0.15">
      <c r="A80" s="6" t="s">
        <v>11</v>
      </c>
      <c r="B80" s="3">
        <f t="shared" si="9"/>
        <v>100.82596619530243</v>
      </c>
    </row>
    <row r="81" spans="1:2" x14ac:dyDescent="0.15">
      <c r="A81" s="6" t="s">
        <v>12</v>
      </c>
      <c r="B81" s="3">
        <f t="shared" si="9"/>
        <v>101</v>
      </c>
    </row>
    <row r="82" spans="1:2" x14ac:dyDescent="0.15">
      <c r="A82" s="6" t="s">
        <v>13</v>
      </c>
      <c r="B82" s="3">
        <f t="shared" si="9"/>
        <v>100.89401843006375</v>
      </c>
    </row>
    <row r="83" spans="1:2" x14ac:dyDescent="0.15">
      <c r="A83" s="6" t="s">
        <v>14</v>
      </c>
      <c r="B83" s="3">
        <f t="shared" si="9"/>
        <v>100.9059222204571</v>
      </c>
    </row>
    <row r="84" spans="1:2" x14ac:dyDescent="0.15">
      <c r="A84" s="6" t="s">
        <v>15</v>
      </c>
      <c r="B84" s="3">
        <f t="shared" si="9"/>
        <v>100.91987440028123</v>
      </c>
    </row>
    <row r="85" spans="1:2" x14ac:dyDescent="0.15">
      <c r="A85" s="6" t="s">
        <v>16</v>
      </c>
      <c r="B85" s="3">
        <f t="shared" si="9"/>
        <v>100.91563133783696</v>
      </c>
    </row>
    <row r="86" spans="1:2" x14ac:dyDescent="0.15">
      <c r="A86" s="6" t="s">
        <v>17</v>
      </c>
      <c r="B86" s="3">
        <f t="shared" si="9"/>
        <v>100.87039249970431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投资潜力指数</vt:lpstr>
      <vt:lpstr>train</vt:lpstr>
      <vt:lpstr>市场供需因子</vt:lpstr>
      <vt:lpstr>经济因子</vt:lpstr>
      <vt:lpstr>区位因子</vt:lpstr>
      <vt:lpstr>区位因子1</vt:lpstr>
      <vt:lpstr>人口因子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2018-10-22T09:47:47Z</dcterms:modified>
</cp:coreProperties>
</file>