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24年工日计算\第一版2025.4\"/>
    </mc:Choice>
  </mc:AlternateContent>
  <xr:revisionPtr revIDLastSave="0" documentId="13_ncr:1_{47A43FB2-CF07-4B09-BA6A-D541194E023E}" xr6:coauthVersionLast="47" xr6:coauthVersionMax="47" xr10:uidLastSave="{00000000-0000-0000-0000-000000000000}"/>
  <bookViews>
    <workbookView xWindow="-120" yWindow="-120" windowWidth="29040" windowHeight="15720" tabRatio="273" xr2:uid="{00000000-000D-0000-FFFF-FFFF00000000}"/>
  </bookViews>
  <sheets>
    <sheet name="驿站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5" l="1"/>
  <c r="P12" i="15"/>
  <c r="O12" i="15"/>
  <c r="N12" i="15"/>
  <c r="M12" i="15"/>
  <c r="L12" i="15"/>
  <c r="G12" i="15"/>
  <c r="F12" i="15"/>
  <c r="E12" i="15"/>
  <c r="P11" i="15"/>
  <c r="O11" i="15"/>
  <c r="N11" i="15"/>
  <c r="M11" i="15"/>
  <c r="L11" i="15"/>
  <c r="G11" i="15"/>
  <c r="F11" i="15"/>
  <c r="E11" i="15"/>
  <c r="Q10" i="15"/>
  <c r="P10" i="15"/>
  <c r="O10" i="15"/>
  <c r="N10" i="15"/>
  <c r="M10" i="15"/>
  <c r="L10" i="15"/>
  <c r="K10" i="15"/>
  <c r="G10" i="15"/>
  <c r="F10" i="15"/>
  <c r="E10" i="15"/>
  <c r="Q9" i="15"/>
  <c r="P9" i="15"/>
  <c r="O9" i="15"/>
  <c r="N9" i="15"/>
  <c r="M9" i="15"/>
  <c r="L9" i="15"/>
  <c r="K9" i="15"/>
  <c r="G9" i="15"/>
  <c r="F9" i="15"/>
  <c r="E9" i="15"/>
  <c r="Q8" i="15"/>
  <c r="P8" i="15"/>
  <c r="O8" i="15"/>
  <c r="N8" i="15"/>
  <c r="M8" i="15"/>
  <c r="L8" i="15"/>
  <c r="K8" i="15"/>
  <c r="G8" i="15"/>
  <c r="F8" i="15"/>
  <c r="E8" i="15"/>
  <c r="Q7" i="15"/>
  <c r="K11" i="15" l="1"/>
  <c r="Q11" i="15" l="1"/>
  <c r="Q12" i="15" s="1"/>
  <c r="K12" i="15"/>
  <c r="S12" i="15" l="1"/>
  <c r="R12" i="15"/>
</calcChain>
</file>

<file path=xl/sharedStrings.xml><?xml version="1.0" encoding="utf-8"?>
<sst xmlns="http://schemas.openxmlformats.org/spreadsheetml/2006/main" count="28" uniqueCount="27">
  <si>
    <t>昌南客运驿站工日计算表</t>
  </si>
  <si>
    <t>序号</t>
  </si>
  <si>
    <t>设计阶段</t>
  </si>
  <si>
    <t>单体名称</t>
  </si>
  <si>
    <t>建筑面积</t>
  </si>
  <si>
    <t>总工日</t>
  </si>
  <si>
    <t>备注</t>
  </si>
  <si>
    <t>建筑专业</t>
  </si>
  <si>
    <t>给排水专业</t>
  </si>
  <si>
    <t>电气专业</t>
  </si>
  <si>
    <t>李钊臣</t>
  </si>
  <si>
    <t>肖超群</t>
  </si>
  <si>
    <t>周予进</t>
  </si>
  <si>
    <t>朱凤琪</t>
  </si>
  <si>
    <t>温春辉</t>
  </si>
  <si>
    <t>梁翾翾</t>
  </si>
  <si>
    <t>周金民</t>
  </si>
  <si>
    <t>谢近轲</t>
  </si>
  <si>
    <t>左淦龙</t>
  </si>
  <si>
    <t>合计</t>
  </si>
  <si>
    <t>全阶段施工图</t>
  </si>
  <si>
    <t>施工图方案</t>
  </si>
  <si>
    <t>建筑面积≤500㎡，按500㎡的1.4倍计算工日</t>
  </si>
  <si>
    <t>总图</t>
  </si>
  <si>
    <t>驿站</t>
  </si>
  <si>
    <t>专业负责人</t>
  </si>
  <si>
    <t>项目负责人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</si>
</sst>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;[Red]0.00"/>
  </numFmts>
  <fonts count="6" x14ac:knownFonts="1"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178" fontId="2" fillId="0" borderId="1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/>
    </xf>
    <xf numFmtId="178" fontId="2" fillId="0" borderId="23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B1" workbookViewId="0">
      <selection activeCell="E7" sqref="E7"/>
    </sheetView>
  </sheetViews>
  <sheetFormatPr defaultColWidth="9" defaultRowHeight="13.5" x14ac:dyDescent="0.15"/>
  <cols>
    <col min="1" max="1" width="7.875" customWidth="1"/>
    <col min="2" max="2" width="9.625" customWidth="1"/>
    <col min="3" max="3" width="16.75" customWidth="1"/>
    <col min="4" max="4" width="15.125" customWidth="1"/>
    <col min="5" max="10" width="9" customWidth="1"/>
    <col min="12" max="16" width="10.125" customWidth="1"/>
    <col min="17" max="17" width="14.125" customWidth="1"/>
    <col min="18" max="18" width="14.125" hidden="1" customWidth="1"/>
    <col min="19" max="19" width="28.75" customWidth="1"/>
  </cols>
  <sheetData>
    <row r="1" spans="1:19" ht="14.1" customHeight="1" x14ac:dyDescent="0.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ht="30" customHeight="1" x14ac:dyDescent="0.15">
      <c r="A3" s="28" t="s">
        <v>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30" customHeight="1" x14ac:dyDescent="0.15">
      <c r="A4" s="28" t="s">
        <v>1</v>
      </c>
      <c r="B4" s="31" t="s">
        <v>2</v>
      </c>
      <c r="C4" s="31" t="s">
        <v>3</v>
      </c>
      <c r="D4" s="28" t="s">
        <v>4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1"/>
      <c r="R4" s="28" t="s">
        <v>5</v>
      </c>
      <c r="S4" s="28" t="s">
        <v>6</v>
      </c>
    </row>
    <row r="5" spans="1:19" ht="30" customHeight="1" x14ac:dyDescent="0.15">
      <c r="A5" s="28"/>
      <c r="B5" s="31"/>
      <c r="C5" s="31"/>
      <c r="D5" s="28"/>
      <c r="E5" s="28" t="s">
        <v>7</v>
      </c>
      <c r="F5" s="28"/>
      <c r="G5" s="28"/>
      <c r="H5" s="28"/>
      <c r="I5" s="28"/>
      <c r="J5" s="28"/>
      <c r="K5" s="28" t="s">
        <v>8</v>
      </c>
      <c r="L5" s="28"/>
      <c r="M5" s="28"/>
      <c r="N5" s="28" t="s">
        <v>9</v>
      </c>
      <c r="O5" s="28"/>
      <c r="P5" s="28"/>
      <c r="Q5" s="1"/>
      <c r="R5" s="28"/>
      <c r="S5" s="28"/>
    </row>
    <row r="6" spans="1:19" ht="30" customHeight="1" x14ac:dyDescent="0.15">
      <c r="A6" s="30"/>
      <c r="B6" s="32"/>
      <c r="C6" s="32"/>
      <c r="D6" s="30"/>
      <c r="E6" s="2" t="s">
        <v>10</v>
      </c>
      <c r="F6" s="2" t="s">
        <v>11</v>
      </c>
      <c r="G6" s="2" t="s">
        <v>12</v>
      </c>
      <c r="H6" s="2"/>
      <c r="I6" s="2"/>
      <c r="J6" s="14"/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  <c r="P6" s="2" t="s">
        <v>18</v>
      </c>
      <c r="Q6" s="2" t="s">
        <v>19</v>
      </c>
      <c r="R6" s="28"/>
      <c r="S6" s="28"/>
    </row>
    <row r="7" spans="1:19" ht="30" customHeight="1" x14ac:dyDescent="0.15">
      <c r="A7" s="3">
        <v>1</v>
      </c>
      <c r="B7" s="33" t="s">
        <v>20</v>
      </c>
      <c r="C7" s="3" t="s">
        <v>21</v>
      </c>
      <c r="D7" s="4"/>
      <c r="E7" s="5">
        <f>D9/100*15*0.855*0.2*0.88*0.4*1.4</f>
        <v>6.3201600000000013</v>
      </c>
      <c r="F7" s="5"/>
      <c r="G7" s="6"/>
      <c r="H7" s="7"/>
      <c r="I7" s="5"/>
      <c r="J7" s="6"/>
      <c r="K7" s="7"/>
      <c r="L7" s="5"/>
      <c r="M7" s="6"/>
      <c r="N7" s="20"/>
      <c r="O7" s="21"/>
      <c r="P7" s="6"/>
      <c r="Q7" s="26">
        <f>SUM(E7:P7)</f>
        <v>6.3201600000000013</v>
      </c>
      <c r="R7" s="22"/>
      <c r="S7" s="36" t="s">
        <v>22</v>
      </c>
    </row>
    <row r="8" spans="1:19" ht="30" customHeight="1" x14ac:dyDescent="0.15">
      <c r="A8" s="8">
        <v>2</v>
      </c>
      <c r="B8" s="34"/>
      <c r="C8" s="1" t="s">
        <v>23</v>
      </c>
      <c r="D8" s="9">
        <v>0</v>
      </c>
      <c r="E8" s="10">
        <f>D8/100*15*0.145*0.43*0.1*1.4*0.7</f>
        <v>0</v>
      </c>
      <c r="F8" s="10">
        <f>D8/100*15*0.145*0.43*0.08*1.4*0.7</f>
        <v>0</v>
      </c>
      <c r="G8" s="11">
        <f>D8/100*15*0.145*0.43*0.82*1.4*0.7</f>
        <v>0</v>
      </c>
      <c r="H8" s="12"/>
      <c r="I8" s="10"/>
      <c r="J8" s="11"/>
      <c r="K8" s="12">
        <f>D8/100*15*0.145*0.34*0.08*1.4*0.7</f>
        <v>0</v>
      </c>
      <c r="L8" s="10">
        <f>D8/100*15*0.145*0.36*0.82*1.4*0.7</f>
        <v>0</v>
      </c>
      <c r="M8" s="11">
        <f>D8/100*15*0.145*0.34*0.08*1.4*0.7</f>
        <v>0</v>
      </c>
      <c r="N8" s="22">
        <f>D8/100*15*0.145*0.17*0.82*1.4*0.7</f>
        <v>0</v>
      </c>
      <c r="O8" s="23">
        <f>D8/100*15*0.145*0.19*0.08*1.4*0.7</f>
        <v>0</v>
      </c>
      <c r="P8" s="11">
        <f>D8/100*15*0.145*0.19*0.08*1.4*0.7</f>
        <v>0</v>
      </c>
      <c r="Q8" s="23">
        <f>SUM(E8:P8)</f>
        <v>0</v>
      </c>
      <c r="R8" s="22"/>
      <c r="S8" s="37"/>
    </row>
    <row r="9" spans="1:19" ht="30" customHeight="1" x14ac:dyDescent="0.15">
      <c r="A9" s="8">
        <v>3</v>
      </c>
      <c r="B9" s="34"/>
      <c r="C9" s="13" t="s">
        <v>24</v>
      </c>
      <c r="D9" s="9">
        <v>500</v>
      </c>
      <c r="E9" s="10">
        <f>D9/100*15*0.855*0.334*0.82*1.4*0.6</f>
        <v>14.752546199999999</v>
      </c>
      <c r="F9" s="10">
        <f>D9/100*15*0.855*0.334*0.1*1.4*0.6</f>
        <v>1.799091</v>
      </c>
      <c r="G9" s="11">
        <f>D9/100*15*0.855*0.334*0.1*1.4*0.6</f>
        <v>1.799091</v>
      </c>
      <c r="H9" s="12"/>
      <c r="I9" s="10"/>
      <c r="J9" s="11"/>
      <c r="K9" s="12">
        <f>D9/100*15*0.855*0.13*0.82*1.4*0.6</f>
        <v>5.7420090000000004</v>
      </c>
      <c r="L9" s="10">
        <f>D9/100*15*0.855*0.13*0.08*1.4*0.6</f>
        <v>0.56019600000000003</v>
      </c>
      <c r="M9" s="11">
        <f>D9/100*15*0.855*0.13*0.08*1.4*0.6</f>
        <v>0.56019600000000003</v>
      </c>
      <c r="N9" s="22">
        <f>D9/100*15*0.855*0.147*0.82*1.4*0.6</f>
        <v>6.4928870999999999</v>
      </c>
      <c r="O9" s="23">
        <f>D9/100*15*0.855*0.147*0.08*1.4*0.6</f>
        <v>0.63345240000000003</v>
      </c>
      <c r="P9" s="11">
        <f>D9/100*15*0.855*0.147*0.08*1.4*0.6</f>
        <v>0.63345240000000003</v>
      </c>
      <c r="Q9" s="23">
        <f>SUM(E9:P9)</f>
        <v>32.972921100000001</v>
      </c>
      <c r="R9" s="22"/>
      <c r="S9" s="37"/>
    </row>
    <row r="10" spans="1:19" ht="30" customHeight="1" x14ac:dyDescent="0.15">
      <c r="A10" s="8">
        <v>10</v>
      </c>
      <c r="B10" s="34"/>
      <c r="C10" s="1" t="s">
        <v>25</v>
      </c>
      <c r="D10" s="9"/>
      <c r="E10" s="10">
        <f>D10/100*15*0.855*0.6*0.334*0.1</f>
        <v>0</v>
      </c>
      <c r="F10" s="10">
        <f>SUM(E8:G9)*0.09</f>
        <v>1.6515655380000001</v>
      </c>
      <c r="G10" s="11">
        <f>D10/100*15*0.855*0.6*0.334*0.1</f>
        <v>0</v>
      </c>
      <c r="H10" s="12"/>
      <c r="I10" s="10"/>
      <c r="J10" s="11"/>
      <c r="K10" s="12">
        <f>SUM(K8:M9)*0.09</f>
        <v>0.61761608999999995</v>
      </c>
      <c r="L10" s="10">
        <f>D10/100*15*0.855*0.6*0.13*0.8</f>
        <v>0</v>
      </c>
      <c r="M10" s="11">
        <f>D10/100*15*0.855*0.6*0.13*0.8</f>
        <v>0</v>
      </c>
      <c r="N10" s="22">
        <f>SUM(N8:P9)*0.09</f>
        <v>0.69838127100000003</v>
      </c>
      <c r="O10" s="23">
        <f>D10/100*15*0.855*0.6*0.147*0.08</f>
        <v>0</v>
      </c>
      <c r="P10" s="11">
        <f>D10/100*15*0.855*0.6*0.147*0.08</f>
        <v>0</v>
      </c>
      <c r="Q10" s="23">
        <f>SUM(E10:P10)</f>
        <v>2.9675628989999998</v>
      </c>
      <c r="R10" s="22"/>
      <c r="S10" s="37"/>
    </row>
    <row r="11" spans="1:19" ht="30" customHeight="1" x14ac:dyDescent="0.15">
      <c r="A11" s="14">
        <v>11</v>
      </c>
      <c r="B11" s="35"/>
      <c r="C11" s="14" t="s">
        <v>26</v>
      </c>
      <c r="D11" s="15"/>
      <c r="E11" s="16">
        <f>D11/100*15*0.855*0.6*0.334*0.1</f>
        <v>0</v>
      </c>
      <c r="F11" s="16">
        <f>D11/100*15*0.855*0.6*0.334*0.8</f>
        <v>0</v>
      </c>
      <c r="G11" s="17">
        <f>D11/100*15*0.855*0.6*0.334*0.08</f>
        <v>0</v>
      </c>
      <c r="H11" s="18"/>
      <c r="I11" s="16"/>
      <c r="J11" s="17"/>
      <c r="K11" s="18">
        <f>SUM(Q7:Q9)*0.15</f>
        <v>5.8939621650000005</v>
      </c>
      <c r="L11" s="16">
        <f>D11/100*15*0.855*0.6*0.13*0.08</f>
        <v>0</v>
      </c>
      <c r="M11" s="17">
        <f>D11/100*15*0.855*0.6*0.13*0.8</f>
        <v>0</v>
      </c>
      <c r="N11" s="24">
        <f>D11/100*15*0.855*0.6*0.147*0.8</f>
        <v>0</v>
      </c>
      <c r="O11" s="25">
        <f>D11/100*15*0.855*0.6*0.147*0.08</f>
        <v>0</v>
      </c>
      <c r="P11" s="17">
        <f>D11/100*15*0.855*0.6*0.147*0.08</f>
        <v>0</v>
      </c>
      <c r="Q11" s="27">
        <f>SUM(E11:P11)</f>
        <v>5.8939621650000005</v>
      </c>
      <c r="R11" s="22"/>
      <c r="S11" s="38"/>
    </row>
    <row r="12" spans="1:19" ht="30" customHeight="1" x14ac:dyDescent="0.15">
      <c r="A12" s="29" t="s">
        <v>19</v>
      </c>
      <c r="B12" s="28"/>
      <c r="C12" s="1"/>
      <c r="D12" s="19"/>
      <c r="E12" s="19">
        <f>SUM(E7:E11)</f>
        <v>21.072706199999999</v>
      </c>
      <c r="F12" s="19">
        <f>SUM(F8:F11)</f>
        <v>3.4506565380000001</v>
      </c>
      <c r="G12" s="19">
        <f>SUM(G7:G11)</f>
        <v>1.799091</v>
      </c>
      <c r="H12" s="19"/>
      <c r="I12" s="19"/>
      <c r="J12" s="19"/>
      <c r="K12" s="19">
        <f>SUM(K8:K11)</f>
        <v>12.253587255000001</v>
      </c>
      <c r="L12" s="19">
        <f>SUM(U12,L8:L11)</f>
        <v>0.56019600000000003</v>
      </c>
      <c r="M12" s="19">
        <f>SUM(M8:M11)</f>
        <v>0.56019600000000003</v>
      </c>
      <c r="N12" s="19">
        <f>SUM(N8:N11)</f>
        <v>7.1912683709999996</v>
      </c>
      <c r="O12" s="19">
        <f>SUM(O8:O11)</f>
        <v>0.63345240000000003</v>
      </c>
      <c r="P12" s="19">
        <f>SUM(P8:P11)</f>
        <v>0.63345240000000003</v>
      </c>
      <c r="Q12" s="19">
        <f>SUM(Q7:Q11)</f>
        <v>48.154606164</v>
      </c>
      <c r="R12" s="19">
        <f>SUM(E12:P12)</f>
        <v>48.154606164</v>
      </c>
      <c r="S12" s="19">
        <f>SUM(E12:P12)</f>
        <v>48.154606164</v>
      </c>
    </row>
    <row r="13" spans="1:19" ht="30" customHeight="1" x14ac:dyDescent="0.15"/>
    <row r="14" spans="1:19" ht="30" customHeight="1" x14ac:dyDescent="0.15"/>
    <row r="15" spans="1:19" ht="30" customHeight="1" x14ac:dyDescent="0.15"/>
    <row r="16" spans="1:19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  <row r="23" ht="30" customHeight="1" x14ac:dyDescent="0.15"/>
    <row r="24" ht="30" customHeight="1" x14ac:dyDescent="0.15"/>
    <row r="25" ht="30" customHeight="1" x14ac:dyDescent="0.15"/>
    <row r="26" ht="30" customHeight="1" x14ac:dyDescent="0.15"/>
    <row r="27" ht="30" customHeight="1" x14ac:dyDescent="0.15"/>
    <row r="28" ht="30" customHeight="1" x14ac:dyDescent="0.15"/>
    <row r="29" ht="30" customHeight="1" x14ac:dyDescent="0.15"/>
    <row r="35" ht="17.100000000000001" customHeight="1" x14ac:dyDescent="0.15"/>
  </sheetData>
  <mergeCells count="16">
    <mergeCell ref="S7:S11"/>
    <mergeCell ref="A1:S2"/>
    <mergeCell ref="A12:B12"/>
    <mergeCell ref="A4:A6"/>
    <mergeCell ref="B4:B6"/>
    <mergeCell ref="B7:B11"/>
    <mergeCell ref="C4:C6"/>
    <mergeCell ref="A3:S3"/>
    <mergeCell ref="E4:P4"/>
    <mergeCell ref="E5:G5"/>
    <mergeCell ref="H5:J5"/>
    <mergeCell ref="K5:M5"/>
    <mergeCell ref="N5:P5"/>
    <mergeCell ref="D4:D6"/>
    <mergeCell ref="R4:R6"/>
    <mergeCell ref="S4:S6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驿站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gdg dg</cp:lastModifiedBy>
  <cp:revision>1</cp:revision>
  <cp:lastPrinted>2020-06-12T06:50:00Z</cp:lastPrinted>
  <dcterms:created xsi:type="dcterms:W3CDTF">2014-04-18T07:33:00Z</dcterms:created>
  <dcterms:modified xsi:type="dcterms:W3CDTF">2025-05-25T06:16:45Z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EDDAC12F1A4C41139BD7A283EEF08850_13</vt:lpwstr>
  </property>
</Properties>
</file>