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lenovo\Desktop\24年工日计算\第一版2025.4\"/>
    </mc:Choice>
  </mc:AlternateContent>
  <xr:revisionPtr revIDLastSave="0" documentId="13_ncr:1_{BE9706FD-D4BB-40C5-9D83-B6ACDEED2874}" xr6:coauthVersionLast="47" xr6:coauthVersionMax="47" xr10:uidLastSave="{00000000-0000-0000-0000-000000000000}"/>
  <bookViews>
    <workbookView xWindow="-120" yWindow="-120" windowWidth="29040" windowHeight="15720" tabRatio="273" xr2:uid="{00000000-000D-0000-FFFF-FFFF00000000}"/>
  </bookViews>
  <sheets>
    <sheet name="第一版" sheetId="14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" i="14" l="1"/>
  <c r="W7" i="14"/>
  <c r="R8" i="14"/>
  <c r="R7" i="14"/>
  <c r="N8" i="14"/>
  <c r="C16" i="14" s="1"/>
  <c r="C18" i="14"/>
  <c r="W12" i="14" s="1"/>
  <c r="W14" i="14" s="1"/>
  <c r="C17" i="14"/>
  <c r="C15" i="14"/>
  <c r="T14" i="14"/>
  <c r="S14" i="14"/>
  <c r="O14" i="14"/>
  <c r="M14" i="14"/>
  <c r="J14" i="14"/>
  <c r="I14" i="14"/>
  <c r="H14" i="14"/>
  <c r="R11" i="14"/>
  <c r="R14" i="14" s="1"/>
  <c r="M10" i="14"/>
  <c r="H9" i="14"/>
  <c r="T8" i="14"/>
  <c r="S8" i="14"/>
  <c r="O8" i="14"/>
  <c r="M8" i="14"/>
  <c r="J8" i="14"/>
  <c r="I8" i="14"/>
  <c r="H8" i="14"/>
  <c r="E8" i="14"/>
  <c r="T7" i="14"/>
  <c r="S7" i="14"/>
  <c r="M7" i="14"/>
  <c r="J7" i="14"/>
  <c r="I7" i="14"/>
  <c r="H7" i="14"/>
  <c r="E7" i="14"/>
  <c r="A7" i="14"/>
  <c r="H6" i="14"/>
  <c r="G6" i="14"/>
  <c r="E6" i="14"/>
  <c r="H5" i="14"/>
  <c r="E5" i="14"/>
  <c r="C19" i="14" l="1"/>
  <c r="G13" i="14" s="1"/>
  <c r="G14" i="14" s="1"/>
  <c r="N14" i="14"/>
</calcChain>
</file>

<file path=xl/sharedStrings.xml><?xml version="1.0" encoding="utf-8"?>
<sst xmlns="http://schemas.openxmlformats.org/spreadsheetml/2006/main" count="56" uniqueCount="43">
  <si>
    <t>G320杨溪公路驿站、杨溪道班项目房建工程方案/施工图工日计算表</t>
  </si>
  <si>
    <t>序号</t>
  </si>
  <si>
    <t>设计阶段</t>
  </si>
  <si>
    <t>子项名称</t>
  </si>
  <si>
    <t>单体名称</t>
  </si>
  <si>
    <t>建筑面积</t>
  </si>
  <si>
    <t>总工日</t>
  </si>
  <si>
    <t>备注</t>
  </si>
  <si>
    <t>建筑专业</t>
  </si>
  <si>
    <t>结构专业</t>
  </si>
  <si>
    <t>给排水专业</t>
  </si>
  <si>
    <t>电气专业</t>
  </si>
  <si>
    <t>参与人员</t>
  </si>
  <si>
    <t>张瑞琪</t>
  </si>
  <si>
    <t>周予进</t>
  </si>
  <si>
    <t>刘国印</t>
  </si>
  <si>
    <t>肖超群</t>
  </si>
  <si>
    <t>质量分</t>
  </si>
  <si>
    <t>沙子韬</t>
  </si>
  <si>
    <t>魏强</t>
  </si>
  <si>
    <t>熊高亮</t>
  </si>
  <si>
    <t>温春晖</t>
  </si>
  <si>
    <t>朱凤琪</t>
  </si>
  <si>
    <t>梁翾翾</t>
  </si>
  <si>
    <t>周金民</t>
  </si>
  <si>
    <t>方案</t>
  </si>
  <si>
    <t>杨溪公路驿站道班</t>
  </si>
  <si>
    <t>总图</t>
  </si>
  <si>
    <t>驿站+设备库</t>
  </si>
  <si>
    <t xml:space="preserve">
施工图</t>
  </si>
  <si>
    <t xml:space="preserve">  </t>
  </si>
  <si>
    <t>...</t>
  </si>
  <si>
    <t>建筑专业负责人</t>
  </si>
  <si>
    <t>结构专业负责人</t>
  </si>
  <si>
    <t>给排水专业负责人</t>
  </si>
  <si>
    <t>电气专业负责人</t>
  </si>
  <si>
    <t>项目负责人</t>
  </si>
  <si>
    <t>合计</t>
  </si>
  <si>
    <t>建筑专业总工日：</t>
  </si>
  <si>
    <t>结构专业总工日：</t>
  </si>
  <si>
    <t>给排水专业总工日：</t>
  </si>
  <si>
    <t>电气专业总工日：</t>
  </si>
  <si>
    <t>项目总工日：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</si>
</sst>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;[Red]0.00"/>
    <numFmt numFmtId="179" formatCode="0.00_);[Red]\(0.00\)"/>
  </numFmts>
  <fonts count="7" x14ac:knownFonts="1">
    <font>
      <sz val="11"/>
      <color indexed="8"/>
      <name val="宋体"/>
      <charset val="134"/>
    </font>
    <font>
      <b/>
      <sz val="12"/>
      <color rgb="FFFF000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78" fontId="3" fillId="0" borderId="5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178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178" fontId="4" fillId="0" borderId="13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79" fontId="0" fillId="0" borderId="10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left" vertical="center"/>
    </xf>
    <xf numFmtId="178" fontId="3" fillId="0" borderId="17" xfId="0" applyNumberFormat="1" applyFont="1" applyBorder="1" applyAlignment="1">
      <alignment horizontal="center" vertical="center"/>
    </xf>
    <xf numFmtId="178" fontId="0" fillId="0" borderId="17" xfId="0" applyNumberFormat="1" applyBorder="1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178" fontId="0" fillId="0" borderId="22" xfId="0" applyNumberForma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178" fontId="0" fillId="0" borderId="9" xfId="0" applyNumberFormat="1" applyBorder="1" applyAlignment="1">
      <alignment horizontal="center" vertical="center"/>
    </xf>
    <xf numFmtId="178" fontId="0" fillId="0" borderId="2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15" xfId="0" applyNumberFormat="1" applyBorder="1" applyAlignment="1">
      <alignment horizontal="left" vertical="center"/>
    </xf>
    <xf numFmtId="178" fontId="0" fillId="0" borderId="23" xfId="0" applyNumberForma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8" fontId="0" fillId="0" borderId="18" xfId="0" applyNumberFormat="1" applyBorder="1" applyAlignment="1">
      <alignment horizontal="left" vertical="center"/>
    </xf>
    <xf numFmtId="178" fontId="0" fillId="0" borderId="24" xfId="0" applyNumberForma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"/>
  <sheetViews>
    <sheetView tabSelected="1" zoomScale="85" zoomScaleNormal="85" workbookViewId="0">
      <pane ySplit="4" topLeftCell="A5" activePane="bottomLeft" state="frozen"/>
      <selection pane="bottomLeft" activeCell="R11" sqref="R11"/>
    </sheetView>
  </sheetViews>
  <sheetFormatPr defaultColWidth="9" defaultRowHeight="13.5" x14ac:dyDescent="0.15"/>
  <cols>
    <col min="1" max="1" width="7.875" customWidth="1"/>
    <col min="2" max="2" width="9.625" customWidth="1"/>
    <col min="3" max="3" width="15.875" customWidth="1"/>
    <col min="4" max="4" width="16.75" customWidth="1"/>
    <col min="5" max="5" width="15.75" customWidth="1"/>
    <col min="6" max="25" width="9.625" customWidth="1"/>
    <col min="26" max="26" width="14.125" hidden="1" customWidth="1"/>
    <col min="27" max="27" width="35.25" customWidth="1"/>
    <col min="28" max="28" width="12.625"/>
  </cols>
  <sheetData>
    <row r="1" spans="1:33" ht="30" customHeight="1" x14ac:dyDescent="0.1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1"/>
    </row>
    <row r="2" spans="1:33" ht="30" customHeight="1" x14ac:dyDescent="0.15">
      <c r="A2" s="47" t="s">
        <v>1</v>
      </c>
      <c r="B2" s="51" t="s">
        <v>2</v>
      </c>
      <c r="C2" s="51" t="s">
        <v>3</v>
      </c>
      <c r="D2" s="57" t="s">
        <v>4</v>
      </c>
      <c r="E2" s="36" t="s">
        <v>5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3"/>
      <c r="R2" s="33"/>
      <c r="S2" s="33"/>
      <c r="T2" s="33"/>
      <c r="U2" s="33"/>
      <c r="V2" s="33"/>
      <c r="W2" s="33"/>
      <c r="X2" s="33"/>
      <c r="Y2" s="33"/>
      <c r="Z2" s="58" t="s">
        <v>6</v>
      </c>
      <c r="AA2" s="59" t="s">
        <v>7</v>
      </c>
    </row>
    <row r="3" spans="1:33" ht="30" customHeight="1" x14ac:dyDescent="0.15">
      <c r="A3" s="48"/>
      <c r="B3" s="51"/>
      <c r="C3" s="51"/>
      <c r="D3" s="57"/>
      <c r="E3" s="36"/>
      <c r="F3" s="34" t="s">
        <v>8</v>
      </c>
      <c r="G3" s="34"/>
      <c r="H3" s="34"/>
      <c r="I3" s="34"/>
      <c r="J3" s="34"/>
      <c r="K3" s="34"/>
      <c r="L3" s="35" t="s">
        <v>9</v>
      </c>
      <c r="M3" s="34"/>
      <c r="N3" s="34"/>
      <c r="O3" s="34"/>
      <c r="P3" s="34"/>
      <c r="Q3" s="36" t="s">
        <v>10</v>
      </c>
      <c r="R3" s="36"/>
      <c r="S3" s="36"/>
      <c r="T3" s="36"/>
      <c r="U3" s="36"/>
      <c r="V3" s="35" t="s">
        <v>11</v>
      </c>
      <c r="W3" s="34"/>
      <c r="X3" s="34"/>
      <c r="Y3" s="34"/>
      <c r="Z3" s="36"/>
      <c r="AA3" s="59"/>
    </row>
    <row r="4" spans="1:33" ht="30" customHeight="1" x14ac:dyDescent="0.15">
      <c r="A4" s="48"/>
      <c r="B4" s="52"/>
      <c r="C4" s="52"/>
      <c r="D4" s="57"/>
      <c r="E4" s="36"/>
      <c r="F4" s="1" t="s">
        <v>12</v>
      </c>
      <c r="G4" s="2" t="s">
        <v>13</v>
      </c>
      <c r="H4" s="2" t="s">
        <v>14</v>
      </c>
      <c r="I4" s="19" t="s">
        <v>15</v>
      </c>
      <c r="J4" s="19" t="s">
        <v>16</v>
      </c>
      <c r="K4" s="1" t="s">
        <v>17</v>
      </c>
      <c r="L4" s="1" t="s">
        <v>12</v>
      </c>
      <c r="M4" s="2" t="s">
        <v>18</v>
      </c>
      <c r="N4" s="2" t="s">
        <v>19</v>
      </c>
      <c r="O4" s="2" t="s">
        <v>20</v>
      </c>
      <c r="P4" s="1" t="s">
        <v>17</v>
      </c>
      <c r="Q4" s="1" t="s">
        <v>12</v>
      </c>
      <c r="R4" s="2" t="s">
        <v>21</v>
      </c>
      <c r="S4" s="2" t="s">
        <v>22</v>
      </c>
      <c r="T4" s="2" t="s">
        <v>23</v>
      </c>
      <c r="U4" s="1" t="s">
        <v>17</v>
      </c>
      <c r="V4" s="1" t="s">
        <v>12</v>
      </c>
      <c r="W4" s="2" t="s">
        <v>24</v>
      </c>
      <c r="X4" s="2"/>
      <c r="Y4" s="1" t="s">
        <v>17</v>
      </c>
      <c r="Z4" s="36"/>
      <c r="AA4" s="59"/>
    </row>
    <row r="5" spans="1:33" ht="30" customHeight="1" x14ac:dyDescent="0.15">
      <c r="A5" s="49">
        <v>1</v>
      </c>
      <c r="B5" s="53" t="s">
        <v>25</v>
      </c>
      <c r="C5" s="55" t="s">
        <v>26</v>
      </c>
      <c r="D5" s="3" t="s">
        <v>27</v>
      </c>
      <c r="E5" s="4">
        <f>1205.49+79.12</f>
        <v>1284.6099999999999</v>
      </c>
      <c r="F5" s="4"/>
      <c r="G5" s="1"/>
      <c r="H5" s="4">
        <f>E5*1.3/100*15*0.145*0.15*0.8*0.8</f>
        <v>3.4869453840000002</v>
      </c>
      <c r="I5" s="4"/>
      <c r="J5" s="4"/>
      <c r="K5" s="4"/>
      <c r="L5" s="4"/>
      <c r="M5" s="8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3"/>
    </row>
    <row r="6" spans="1:33" ht="30" customHeight="1" x14ac:dyDescent="0.15">
      <c r="A6" s="50"/>
      <c r="B6" s="53"/>
      <c r="C6" s="56"/>
      <c r="D6" s="3" t="s">
        <v>28</v>
      </c>
      <c r="E6" s="4">
        <f>E5</f>
        <v>1284.6099999999999</v>
      </c>
      <c r="F6" s="4"/>
      <c r="G6" s="6">
        <f>E6*1.3/100*15*0.855*0.2*0.88*0.8*0.3</f>
        <v>9.0468196790400004</v>
      </c>
      <c r="H6" s="6">
        <f>E6*1.3/100*15*0.855*0.2*0.88*0.8*0.7</f>
        <v>21.109245917759999</v>
      </c>
      <c r="I6" s="6"/>
      <c r="J6" s="6"/>
      <c r="K6" s="20"/>
      <c r="L6" s="20"/>
      <c r="M6" s="8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4"/>
    </row>
    <row r="7" spans="1:33" ht="30" customHeight="1" x14ac:dyDescent="0.15">
      <c r="A7" s="49">
        <f>A5+1</f>
        <v>2</v>
      </c>
      <c r="B7" s="54" t="s">
        <v>29</v>
      </c>
      <c r="C7" s="54" t="s">
        <v>26</v>
      </c>
      <c r="D7" s="7" t="s">
        <v>27</v>
      </c>
      <c r="E7" s="4">
        <f>E5</f>
        <v>1284.6099999999999</v>
      </c>
      <c r="F7" s="8"/>
      <c r="G7" s="8"/>
      <c r="H7" s="4">
        <f>E7*1.3/100*15*0.145*0.7*0.43*0.8</f>
        <v>8.7464213381999993</v>
      </c>
      <c r="I7" s="8">
        <f>E7*1.3/100*15*0.145*0.7*0.43*0.08+E7*1.3/100*15*0.145*0.7*0.43*0.02</f>
        <v>1.0933026672749999</v>
      </c>
      <c r="J7" s="8">
        <f>E7*1.3/100*15*0.145*0.7*0.43*0.08</f>
        <v>0.87464213382</v>
      </c>
      <c r="K7" s="8"/>
      <c r="L7" s="8"/>
      <c r="M7" s="8">
        <f>E7*1.3/100*15*0.145*0.7*0.04*0.8</f>
        <v>0.81362058960000005</v>
      </c>
      <c r="N7" s="8"/>
      <c r="O7" s="8"/>
      <c r="P7" s="8"/>
      <c r="Q7" s="8"/>
      <c r="R7" s="8">
        <f>E7*1.3/100*15*0.145*0.7*0.34*0.82</f>
        <v>7.0886693868899986</v>
      </c>
      <c r="S7" s="8">
        <f>E7*1.3/100*15*0.145*0.7*0.34*0.08</f>
        <v>0.69157750116000005</v>
      </c>
      <c r="T7" s="8">
        <f>E7*1.3/100*15*0.145*0.7*0.34*0.08</f>
        <v>0.69157750116000005</v>
      </c>
      <c r="U7" s="8"/>
      <c r="V7" s="8"/>
      <c r="W7" s="8">
        <f>E7*1.3/100*15*0.145*0.7*0.16*0.82</f>
        <v>3.3358444173599988</v>
      </c>
      <c r="X7" s="8"/>
      <c r="Y7" s="8"/>
      <c r="Z7" s="25"/>
      <c r="AA7" s="26"/>
    </row>
    <row r="8" spans="1:33" ht="30" customHeight="1" x14ac:dyDescent="0.15">
      <c r="A8" s="50"/>
      <c r="B8" s="54"/>
      <c r="C8" s="54"/>
      <c r="D8" s="3" t="s">
        <v>28</v>
      </c>
      <c r="E8" s="4">
        <f>E5</f>
        <v>1284.6099999999999</v>
      </c>
      <c r="F8" s="8"/>
      <c r="G8" s="8"/>
      <c r="H8" s="4">
        <f>E8*1.3/100*15*0.855*0.6*0.334*0.8</f>
        <v>34.336792872719997</v>
      </c>
      <c r="I8" s="8">
        <f>E8*1.3/100*15*0.855*0.6*0.334*0.08+E8*1.3/100*15*0.855*0.6*0.334*0.02</f>
        <v>4.2920991090899996</v>
      </c>
      <c r="J8" s="8">
        <f>E8*1.3/100*15*0.855*0.6*0.334*0.08</f>
        <v>3.4336792872720001</v>
      </c>
      <c r="K8" s="8"/>
      <c r="L8" s="8"/>
      <c r="M8" s="8">
        <f>E8*1.3/100*15*0.855*0.6*0.388*0.8</f>
        <v>39.888250403039997</v>
      </c>
      <c r="N8" s="8">
        <f>E8*1.3/100*15*0.855*0.6*0.388*0.1</f>
        <v>4.9860313003799996</v>
      </c>
      <c r="O8" s="8">
        <f>E8*1.3/100*15*0.855*0.6*0.388*0.08</f>
        <v>3.988825040304</v>
      </c>
      <c r="P8" s="8"/>
      <c r="Q8" s="8"/>
      <c r="R8" s="8">
        <f>E8*1.3/100*15*0.855*0.6*0.13*0.82</f>
        <v>13.698735479909999</v>
      </c>
      <c r="S8" s="8">
        <f>E8*1.3/100*15*0.855*0.6*0.13*0.08</f>
        <v>1.3364619980400001</v>
      </c>
      <c r="T8" s="8">
        <f>E8*1.3/100*15*0.855*0.6*0.13*0.08</f>
        <v>1.3364619980400001</v>
      </c>
      <c r="U8" s="8"/>
      <c r="V8" s="8"/>
      <c r="W8" s="8">
        <f>E8*1.3/100*15*0.855*0.6*0.147*0.82</f>
        <v>15.490108581128995</v>
      </c>
      <c r="X8" s="8"/>
      <c r="Y8" s="8"/>
      <c r="Z8" s="25"/>
      <c r="AA8" s="24"/>
      <c r="AG8" t="s">
        <v>30</v>
      </c>
    </row>
    <row r="9" spans="1:33" ht="30" customHeight="1" x14ac:dyDescent="0.15">
      <c r="A9" s="9" t="s">
        <v>31</v>
      </c>
      <c r="B9" s="54"/>
      <c r="C9" s="3"/>
      <c r="D9" s="7" t="s">
        <v>32</v>
      </c>
      <c r="E9" s="10"/>
      <c r="F9" s="8"/>
      <c r="G9" s="8"/>
      <c r="H9" s="8">
        <f>C15*0.09</f>
        <v>7.7777953550259298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11"/>
      <c r="U9" s="11"/>
      <c r="V9" s="11"/>
      <c r="W9" s="11"/>
      <c r="X9" s="11"/>
      <c r="Y9" s="11"/>
      <c r="Z9" s="27"/>
      <c r="AA9" s="26"/>
    </row>
    <row r="10" spans="1:33" ht="30" customHeight="1" x14ac:dyDescent="0.15">
      <c r="A10" s="9" t="s">
        <v>31</v>
      </c>
      <c r="B10" s="54"/>
      <c r="C10" s="3"/>
      <c r="D10" s="11" t="s">
        <v>33</v>
      </c>
      <c r="E10" s="10"/>
      <c r="F10" s="12"/>
      <c r="G10" s="12"/>
      <c r="H10" s="12"/>
      <c r="I10" s="12"/>
      <c r="J10" s="12"/>
      <c r="K10" s="6"/>
      <c r="L10" s="6"/>
      <c r="M10" s="6">
        <f>C15*0.09</f>
        <v>7.7777953550259298</v>
      </c>
      <c r="N10" s="6"/>
      <c r="O10" s="6"/>
      <c r="P10" s="12"/>
      <c r="Q10" s="11"/>
      <c r="R10" s="11"/>
      <c r="S10" s="11"/>
      <c r="T10" s="11"/>
      <c r="U10" s="11"/>
      <c r="V10" s="11"/>
      <c r="W10" s="11"/>
      <c r="X10" s="11"/>
      <c r="Y10" s="11"/>
      <c r="Z10" s="6"/>
      <c r="AA10" s="26"/>
    </row>
    <row r="11" spans="1:33" ht="30" customHeight="1" x14ac:dyDescent="0.15">
      <c r="A11" s="9" t="s">
        <v>31</v>
      </c>
      <c r="B11" s="54"/>
      <c r="C11" s="3"/>
      <c r="D11" s="11" t="s">
        <v>34</v>
      </c>
      <c r="E11" s="10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6"/>
      <c r="Q11" s="6"/>
      <c r="R11" s="6">
        <f>C17*0.09</f>
        <v>2.2359135478679999</v>
      </c>
      <c r="S11" s="6"/>
      <c r="T11" s="6"/>
      <c r="U11" s="6"/>
      <c r="V11" s="11"/>
      <c r="W11" s="11"/>
      <c r="X11" s="11"/>
      <c r="Y11" s="11"/>
      <c r="Z11" s="6"/>
      <c r="AA11" s="26"/>
    </row>
    <row r="12" spans="1:33" ht="30" customHeight="1" x14ac:dyDescent="0.15">
      <c r="A12" s="9" t="s">
        <v>31</v>
      </c>
      <c r="B12" s="54"/>
      <c r="C12" s="3"/>
      <c r="D12" s="11" t="s">
        <v>35</v>
      </c>
      <c r="E12" s="10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6"/>
      <c r="Q12" s="6"/>
      <c r="R12" s="6"/>
      <c r="S12" s="6"/>
      <c r="T12" s="11"/>
      <c r="U12" s="11"/>
      <c r="V12" s="6"/>
      <c r="W12" s="8">
        <f>C18*0.09</f>
        <v>1.6943357698640094</v>
      </c>
      <c r="X12" s="12"/>
      <c r="Y12" s="12"/>
      <c r="Z12" s="6"/>
      <c r="AA12" s="26"/>
    </row>
    <row r="13" spans="1:33" ht="30" customHeight="1" x14ac:dyDescent="0.15">
      <c r="A13" s="13" t="s">
        <v>31</v>
      </c>
      <c r="B13" s="5"/>
      <c r="C13" s="3"/>
      <c r="D13" s="11" t="s">
        <v>36</v>
      </c>
      <c r="E13" s="14"/>
      <c r="F13" s="14"/>
      <c r="G13" s="14">
        <f>C19*0.15</f>
        <v>26.964916887928499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21"/>
      <c r="W13" s="22"/>
      <c r="X13" s="22"/>
      <c r="Y13" s="22"/>
      <c r="Z13" s="6"/>
      <c r="AA13" s="26"/>
    </row>
    <row r="14" spans="1:33" ht="30" customHeight="1" x14ac:dyDescent="0.15">
      <c r="A14" s="37" t="s">
        <v>37</v>
      </c>
      <c r="B14" s="38"/>
      <c r="C14" s="11"/>
      <c r="D14" s="11"/>
      <c r="E14" s="8"/>
      <c r="F14" s="8"/>
      <c r="G14" s="8">
        <f>SUM(G6:G13)</f>
        <v>36.011736566968501</v>
      </c>
      <c r="H14" s="8">
        <f>SUM(H5:H13)</f>
        <v>75.457200867705893</v>
      </c>
      <c r="I14" s="8">
        <f>SUM(I7:I13)</f>
        <v>5.3854017763649997</v>
      </c>
      <c r="J14" s="8">
        <f>SUM(J7:J13)</f>
        <v>4.3083214210919998</v>
      </c>
      <c r="K14" s="8"/>
      <c r="L14" s="8"/>
      <c r="M14" s="8">
        <f>SUM(M5:M13)</f>
        <v>48.479666347665926</v>
      </c>
      <c r="N14" s="8">
        <f>SUM(N7:N13)</f>
        <v>4.9860313003799996</v>
      </c>
      <c r="O14" s="8">
        <f>SUM(O7:O13)</f>
        <v>3.988825040304</v>
      </c>
      <c r="P14" s="8"/>
      <c r="Q14" s="8"/>
      <c r="R14" s="8">
        <f>SUM(R5:R13)</f>
        <v>23.023318414667997</v>
      </c>
      <c r="S14" s="8">
        <f>SUM(S7:S13)</f>
        <v>2.0280394992000002</v>
      </c>
      <c r="T14" s="8">
        <f>SUM(T7:T13)</f>
        <v>2.0280394992000002</v>
      </c>
      <c r="U14" s="8"/>
      <c r="V14" s="8"/>
      <c r="W14" s="8">
        <f>SUM(W7:W13)</f>
        <v>20.520288768353002</v>
      </c>
      <c r="X14" s="8"/>
      <c r="Y14" s="8"/>
      <c r="Z14" s="6"/>
      <c r="AA14" s="28"/>
    </row>
    <row r="15" spans="1:33" ht="30" customHeight="1" x14ac:dyDescent="0.15">
      <c r="A15" s="39" t="s">
        <v>38</v>
      </c>
      <c r="B15" s="40"/>
      <c r="C15" s="4">
        <f>SUM(G5:J8)</f>
        <v>86.419948389176994</v>
      </c>
      <c r="D15" s="4"/>
      <c r="E15" s="15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2"/>
    </row>
    <row r="16" spans="1:33" ht="30" customHeight="1" x14ac:dyDescent="0.15">
      <c r="A16" s="39" t="s">
        <v>39</v>
      </c>
      <c r="B16" s="40"/>
      <c r="C16" s="4">
        <f>SUM(M5:O8)</f>
        <v>49.676727333323996</v>
      </c>
      <c r="D16" s="4"/>
      <c r="E16" s="15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2"/>
    </row>
    <row r="17" spans="1:27" ht="30" customHeight="1" x14ac:dyDescent="0.15">
      <c r="A17" s="39" t="s">
        <v>40</v>
      </c>
      <c r="B17" s="40"/>
      <c r="C17" s="4">
        <f>SUM(R5:T8)</f>
        <v>24.8434838652</v>
      </c>
      <c r="D17" s="4"/>
      <c r="E17" s="15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2"/>
    </row>
    <row r="18" spans="1:27" ht="30" customHeight="1" x14ac:dyDescent="0.15">
      <c r="A18" s="39" t="s">
        <v>41</v>
      </c>
      <c r="B18" s="40"/>
      <c r="C18" s="4">
        <f>SUM(W7:W8)</f>
        <v>18.825952998488994</v>
      </c>
      <c r="D18" s="4"/>
      <c r="E18" s="15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</row>
    <row r="19" spans="1:27" ht="30" customHeight="1" x14ac:dyDescent="0.15">
      <c r="A19" s="43" t="s">
        <v>42</v>
      </c>
      <c r="B19" s="44"/>
      <c r="C19" s="16">
        <f>SUM(C15:C18)</f>
        <v>179.76611258618999</v>
      </c>
      <c r="D19" s="16"/>
      <c r="E19" s="17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6"/>
    </row>
    <row r="25" spans="1:27" ht="17.100000000000001" customHeight="1" x14ac:dyDescent="0.15">
      <c r="H25" s="18"/>
      <c r="I25" s="18"/>
      <c r="J25" s="18"/>
    </row>
  </sheetData>
  <mergeCells count="30">
    <mergeCell ref="C5:C6"/>
    <mergeCell ref="C7:C8"/>
    <mergeCell ref="D2:D4"/>
    <mergeCell ref="E2:E4"/>
    <mergeCell ref="Z2:Z4"/>
    <mergeCell ref="A5:A6"/>
    <mergeCell ref="A7:A8"/>
    <mergeCell ref="B2:B4"/>
    <mergeCell ref="B5:B6"/>
    <mergeCell ref="B7:B12"/>
    <mergeCell ref="A17:B17"/>
    <mergeCell ref="F17:AA17"/>
    <mergeCell ref="A18:B18"/>
    <mergeCell ref="F18:AA18"/>
    <mergeCell ref="A19:B19"/>
    <mergeCell ref="F19:AA19"/>
    <mergeCell ref="A14:B14"/>
    <mergeCell ref="A15:B15"/>
    <mergeCell ref="F15:AA15"/>
    <mergeCell ref="A16:B16"/>
    <mergeCell ref="F16:AA16"/>
    <mergeCell ref="A1:AA1"/>
    <mergeCell ref="F2:Y2"/>
    <mergeCell ref="F3:K3"/>
    <mergeCell ref="L3:P3"/>
    <mergeCell ref="Q3:U3"/>
    <mergeCell ref="V3:Y3"/>
    <mergeCell ref="A2:A4"/>
    <mergeCell ref="C2:C4"/>
    <mergeCell ref="AA2:AA4"/>
  </mergeCells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gdg dg</cp:lastModifiedBy>
  <cp:revision>1</cp:revision>
  <cp:lastPrinted>2020-06-12T06:50:00Z</cp:lastPrinted>
  <dcterms:created xsi:type="dcterms:W3CDTF">2014-04-18T07:33:00Z</dcterms:created>
  <dcterms:modified xsi:type="dcterms:W3CDTF">2025-05-25T03:28:33Z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E6B0DE544015409EA136EF485EF7EB6C_13</vt:lpwstr>
  </property>
</Properties>
</file>