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Y\Desktop\"/>
    </mc:Choice>
  </mc:AlternateContent>
  <xr:revisionPtr revIDLastSave="0" documentId="13_ncr:1_{38B98799-A528-4283-BA49-AA69E7DCD0AA}" xr6:coauthVersionLast="47" xr6:coauthVersionMax="47" xr10:uidLastSave="{00000000-0000-0000-0000-000000000000}"/>
  <bookViews>
    <workbookView xWindow="-120" yWindow="-120" windowWidth="29040" windowHeight="15990" tabRatio="273" xr2:uid="{00000000-000D-0000-FFFF-FFFF00000000}"/>
  </bookViews>
  <sheets>
    <sheet name="施工图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4" l="1"/>
  <c r="M9" i="14"/>
  <c r="L9" i="14"/>
  <c r="K9" i="14"/>
  <c r="J9" i="14"/>
  <c r="I9" i="14"/>
  <c r="H9" i="14"/>
  <c r="G9" i="14"/>
  <c r="F9" i="14"/>
  <c r="N8" i="14"/>
  <c r="N7" i="14"/>
  <c r="M8" i="14"/>
  <c r="M7" i="14"/>
  <c r="L8" i="14"/>
  <c r="L7" i="14"/>
  <c r="K7" i="14"/>
  <c r="J7" i="14"/>
  <c r="I8" i="14" l="1"/>
  <c r="I7" i="14"/>
  <c r="H8" i="14"/>
  <c r="H7" i="14"/>
  <c r="H15" i="14" s="1"/>
  <c r="G8" i="14"/>
  <c r="G7" i="14"/>
  <c r="F8" i="14"/>
  <c r="F7" i="14"/>
  <c r="F6" i="14"/>
  <c r="F5" i="14"/>
  <c r="N15" i="14"/>
  <c r="M15" i="14"/>
  <c r="K15" i="14"/>
  <c r="J15" i="14"/>
  <c r="D17" i="14" l="1"/>
  <c r="I11" i="14" s="1"/>
  <c r="I15" i="14" s="1"/>
  <c r="D16" i="14"/>
  <c r="D18" i="14"/>
  <c r="L12" i="14" s="1"/>
  <c r="L15" i="14" s="1"/>
  <c r="D19" i="14" l="1"/>
  <c r="G10" i="14"/>
  <c r="G15" i="14" s="1"/>
  <c r="F14" i="14" l="1"/>
  <c r="F15" i="14" s="1"/>
  <c r="O15" i="14" s="1"/>
</calcChain>
</file>

<file path=xl/sharedStrings.xml><?xml version="1.0" encoding="utf-8"?>
<sst xmlns="http://schemas.openxmlformats.org/spreadsheetml/2006/main" count="44" uniqueCount="39">
  <si>
    <t>武宁收费站综合服务站提升改造工程工日计算表</t>
  </si>
  <si>
    <t>序号</t>
  </si>
  <si>
    <t>设计阶段</t>
  </si>
  <si>
    <t>子项名称</t>
  </si>
  <si>
    <t>单体名称</t>
  </si>
  <si>
    <t>面积</t>
  </si>
  <si>
    <t>总工日</t>
  </si>
  <si>
    <t>备注</t>
  </si>
  <si>
    <t>建筑专业</t>
  </si>
  <si>
    <t>结构专业</t>
  </si>
  <si>
    <t>电气专业</t>
  </si>
  <si>
    <t>尹敏威</t>
  </si>
  <si>
    <t>周予进</t>
  </si>
  <si>
    <t>肖超群</t>
  </si>
  <si>
    <t>魏强</t>
  </si>
  <si>
    <t>沙子韬</t>
  </si>
  <si>
    <t>刘扬</t>
  </si>
  <si>
    <t>周金民</t>
  </si>
  <si>
    <t>胡志雄</t>
  </si>
  <si>
    <t>施设方案</t>
  </si>
  <si>
    <t>大桥收费站</t>
  </si>
  <si>
    <t>云仓</t>
  </si>
  <si>
    <t>总图</t>
  </si>
  <si>
    <t>施工图</t>
  </si>
  <si>
    <t>图纸工日</t>
  </si>
  <si>
    <t>建筑专业负责人</t>
  </si>
  <si>
    <t>结构专业负责人</t>
  </si>
  <si>
    <t>给排水专业负责人</t>
  </si>
  <si>
    <t>电气专业负责人</t>
  </si>
  <si>
    <t>项目负责人</t>
  </si>
  <si>
    <t>合计</t>
  </si>
  <si>
    <t>建筑专业总工日：</t>
  </si>
  <si>
    <t>该工日含外委，仅用来计算专业负责人工日</t>
  </si>
  <si>
    <t>结构专业总工日：</t>
  </si>
  <si>
    <t>电气专业总工日：</t>
  </si>
  <si>
    <t>项目总工日：</t>
  </si>
  <si>
    <t>该工日含外委，仅用来计算项目负责人工日</t>
  </si>
  <si>
    <t>建筑面积≤500㎡，按500㎡计算</t>
    <phoneticPr fontId="8" type="noConversion"/>
  </si>
  <si>
    <t>单独项目系数1.4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</si>
</sst>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;[Red]0.00"/>
    <numFmt numFmtId="179" formatCode="0.00_ "/>
    <numFmt numFmtId="180" formatCode="0.00_);[Red]\(0.00\)"/>
  </numFmts>
  <fonts count="11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178" fontId="4" fillId="0" borderId="13" xfId="0" applyNumberFormat="1" applyFont="1" applyBorder="1" applyAlignment="1">
      <alignment horizontal="center" vertical="center"/>
    </xf>
    <xf numFmtId="178" fontId="1" fillId="0" borderId="14" xfId="0" applyNumberFormat="1" applyFont="1" applyBorder="1" applyAlignment="1">
      <alignment horizontal="center" vertical="center"/>
    </xf>
    <xf numFmtId="179" fontId="0" fillId="2" borderId="12" xfId="0" applyNumberForma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80" fontId="1" fillId="0" borderId="13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0" fontId="0" fillId="0" borderId="13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80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4" borderId="1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78" fontId="0" fillId="0" borderId="23" xfId="0" applyNumberFormat="1" applyBorder="1" applyAlignment="1">
      <alignment horizontal="center" vertical="center"/>
    </xf>
    <xf numFmtId="178" fontId="0" fillId="0" borderId="24" xfId="0" applyNumberFormat="1" applyBorder="1" applyAlignment="1">
      <alignment horizontal="center" vertical="center"/>
    </xf>
    <xf numFmtId="178" fontId="0" fillId="0" borderId="25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178" fontId="0" fillId="4" borderId="8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0" borderId="21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0" fontId="3" fillId="0" borderId="5" xfId="0" applyNumberFormat="1" applyFont="1" applyBorder="1" applyAlignment="1">
      <alignment horizontal="center" vertical="center" wrapText="1"/>
    </xf>
    <xf numFmtId="180" fontId="3" fillId="0" borderId="6" xfId="0" applyNumberFormat="1" applyFont="1" applyBorder="1" applyAlignment="1">
      <alignment horizontal="center" vertical="center" wrapText="1"/>
    </xf>
    <xf numFmtId="180" fontId="3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0" zoomScaleNormal="80" workbookViewId="0">
      <selection activeCell="F6" sqref="F6"/>
    </sheetView>
  </sheetViews>
  <sheetFormatPr defaultColWidth="9" defaultRowHeight="13.5" x14ac:dyDescent="0.15"/>
  <cols>
    <col min="1" max="1" width="5.375" customWidth="1"/>
    <col min="2" max="2" width="12.5" customWidth="1"/>
    <col min="3" max="3" width="15" customWidth="1"/>
    <col min="4" max="4" width="26.125" customWidth="1"/>
    <col min="5" max="5" width="10.875" style="2" customWidth="1"/>
    <col min="6" max="12" width="9" customWidth="1"/>
    <col min="13" max="14" width="10.125" customWidth="1"/>
    <col min="15" max="15" width="9" customWidth="1"/>
    <col min="16" max="16" width="29.125" customWidth="1"/>
    <col min="17" max="17" width="12.625"/>
  </cols>
  <sheetData>
    <row r="1" spans="1:16" ht="36.950000000000003" customHeight="1" x14ac:dyDescent="0.1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1:16" ht="30" customHeight="1" x14ac:dyDescent="0.15">
      <c r="A2" s="60" t="s">
        <v>1</v>
      </c>
      <c r="B2" s="66" t="s">
        <v>2</v>
      </c>
      <c r="C2" s="66" t="s">
        <v>3</v>
      </c>
      <c r="D2" s="70" t="s">
        <v>4</v>
      </c>
      <c r="E2" s="71" t="s">
        <v>5</v>
      </c>
      <c r="F2" s="46"/>
      <c r="G2" s="47"/>
      <c r="H2" s="47"/>
      <c r="I2" s="47"/>
      <c r="J2" s="47"/>
      <c r="K2" s="47"/>
      <c r="L2" s="48"/>
      <c r="M2" s="48"/>
      <c r="N2" s="48"/>
      <c r="O2" s="74" t="s">
        <v>6</v>
      </c>
      <c r="P2" s="52" t="s">
        <v>7</v>
      </c>
    </row>
    <row r="3" spans="1:16" ht="30" customHeight="1" x14ac:dyDescent="0.15">
      <c r="A3" s="61"/>
      <c r="B3" s="66"/>
      <c r="C3" s="66"/>
      <c r="D3" s="70"/>
      <c r="E3" s="72"/>
      <c r="F3" s="49" t="s">
        <v>8</v>
      </c>
      <c r="G3" s="50"/>
      <c r="H3" s="50"/>
      <c r="I3" s="49" t="s">
        <v>9</v>
      </c>
      <c r="J3" s="50"/>
      <c r="K3" s="50"/>
      <c r="L3" s="51" t="s">
        <v>10</v>
      </c>
      <c r="M3" s="52"/>
      <c r="N3" s="52"/>
      <c r="O3" s="52"/>
      <c r="P3" s="52"/>
    </row>
    <row r="4" spans="1:16" ht="30" customHeight="1" x14ac:dyDescent="0.15">
      <c r="A4" s="61"/>
      <c r="B4" s="67"/>
      <c r="C4" s="67"/>
      <c r="D4" s="70"/>
      <c r="E4" s="73"/>
      <c r="F4" s="3" t="s">
        <v>11</v>
      </c>
      <c r="G4" s="4" t="s">
        <v>12</v>
      </c>
      <c r="H4" s="4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5" t="s">
        <v>18</v>
      </c>
      <c r="N4" s="3" t="s">
        <v>16</v>
      </c>
      <c r="O4" s="52"/>
      <c r="P4" s="52"/>
    </row>
    <row r="5" spans="1:16" ht="30" customHeight="1" x14ac:dyDescent="0.15">
      <c r="A5" s="62">
        <v>0</v>
      </c>
      <c r="B5" s="68" t="s">
        <v>19</v>
      </c>
      <c r="C5" s="69" t="s">
        <v>20</v>
      </c>
      <c r="D5" s="5" t="s">
        <v>21</v>
      </c>
      <c r="E5" s="6">
        <v>102.43</v>
      </c>
      <c r="F5" s="7">
        <f>500/100*15*(0.855*0.2*0.88)*0.4*0.8</f>
        <v>3.6115200000000005</v>
      </c>
      <c r="G5" s="4"/>
      <c r="H5" s="8"/>
      <c r="I5" s="3"/>
      <c r="J5" s="3"/>
      <c r="K5" s="3"/>
      <c r="L5" s="35"/>
      <c r="M5" s="35"/>
      <c r="N5" s="35"/>
      <c r="O5" s="35"/>
      <c r="P5" s="76" t="s">
        <v>37</v>
      </c>
    </row>
    <row r="6" spans="1:16" ht="30" customHeight="1" x14ac:dyDescent="0.15">
      <c r="A6" s="63"/>
      <c r="B6" s="68"/>
      <c r="C6" s="68"/>
      <c r="D6" s="5" t="s">
        <v>22</v>
      </c>
      <c r="E6" s="6">
        <v>102.43</v>
      </c>
      <c r="F6" s="9">
        <f>500/100*15*(0.145*0.15*0.8)*0.8</f>
        <v>1.044</v>
      </c>
      <c r="G6" s="10"/>
      <c r="H6" s="10"/>
      <c r="I6" s="36"/>
      <c r="J6" s="36"/>
      <c r="K6" s="36"/>
      <c r="L6" s="36"/>
      <c r="M6" s="36"/>
      <c r="N6" s="36"/>
      <c r="O6" s="35"/>
      <c r="P6" s="65"/>
    </row>
    <row r="7" spans="1:16" ht="30" customHeight="1" x14ac:dyDescent="0.15">
      <c r="A7" s="64">
        <v>1</v>
      </c>
      <c r="B7" s="69" t="s">
        <v>23</v>
      </c>
      <c r="C7" s="68"/>
      <c r="D7" s="5" t="s">
        <v>21</v>
      </c>
      <c r="E7" s="6">
        <v>81.36</v>
      </c>
      <c r="F7" s="11">
        <f>500/100*15*0.855*0.6*0.334*0.8</f>
        <v>10.280520000000003</v>
      </c>
      <c r="G7" s="12">
        <f>500/100*15*0.855*0.6*0.334*0.08</f>
        <v>1.0280520000000002</v>
      </c>
      <c r="H7" s="12">
        <f>500/100*15*0.855*0.6*0.334*0.1</f>
        <v>1.2850650000000003</v>
      </c>
      <c r="I7" s="11">
        <f>500/100*15*0.855*0.6*0.388*0.8</f>
        <v>11.942640000000001</v>
      </c>
      <c r="J7" s="12">
        <f>500/100*15*0.855*0.6*0.388*0.08</f>
        <v>1.194264</v>
      </c>
      <c r="K7" s="12">
        <f>500/100*15*0.855*0.6*0.388*0.1</f>
        <v>1.4928300000000001</v>
      </c>
      <c r="L7" s="11">
        <f>500/100*15*0.855*0.6*0.13*0.82</f>
        <v>4.1014350000000004</v>
      </c>
      <c r="M7" s="12">
        <f>500/100*15*0.855*0.6*0.13*0.08</f>
        <v>0.40014000000000005</v>
      </c>
      <c r="N7" s="12">
        <f>500/100*15*0.855*0.6*0.13*0.08</f>
        <v>0.40014000000000005</v>
      </c>
      <c r="O7" s="4"/>
      <c r="P7" s="65"/>
    </row>
    <row r="8" spans="1:16" ht="24.95" customHeight="1" x14ac:dyDescent="0.15">
      <c r="A8" s="65"/>
      <c r="B8" s="68"/>
      <c r="C8" s="68"/>
      <c r="D8" s="5" t="s">
        <v>22</v>
      </c>
      <c r="E8" s="6">
        <v>81.36</v>
      </c>
      <c r="F8" s="14">
        <f>500/100*15*(0.145*0.7*0.43)*0.8</f>
        <v>2.6187</v>
      </c>
      <c r="G8" s="15">
        <f>500/100*15*0.145*0.7*0.43*0.08</f>
        <v>0.26186999999999999</v>
      </c>
      <c r="H8" s="15">
        <f>500/100*15*0.145*0.7*0.43*0.1</f>
        <v>0.3273375</v>
      </c>
      <c r="I8" s="14">
        <f>500/100*15*0.145*0.7*0.04*0.8</f>
        <v>0.24360000000000001</v>
      </c>
      <c r="J8" s="15"/>
      <c r="K8" s="37"/>
      <c r="L8" s="38">
        <f>500/100*15*(0.145*0.7*0.36)*0.82</f>
        <v>2.2472099999999995</v>
      </c>
      <c r="M8" s="39">
        <f>500/100*15*(0.145*0.7*0.36)*0.08</f>
        <v>0.21923999999999996</v>
      </c>
      <c r="N8" s="40">
        <f>500/100*15*(0.145*0.7*0.36)*0.08</f>
        <v>0.21923999999999996</v>
      </c>
      <c r="O8" s="25"/>
      <c r="P8" s="75"/>
    </row>
    <row r="9" spans="1:16" s="1" customFormat="1" ht="24.95" customHeight="1" x14ac:dyDescent="0.15">
      <c r="A9" s="53" t="s">
        <v>24</v>
      </c>
      <c r="B9" s="54"/>
      <c r="C9" s="16"/>
      <c r="D9" s="17"/>
      <c r="E9" s="18"/>
      <c r="F9" s="19">
        <f>SUM(F5:F8)*1.4</f>
        <v>24.576636000000001</v>
      </c>
      <c r="G9" s="19">
        <f>SUM(G5:G8)*1.4</f>
        <v>1.8058908000000002</v>
      </c>
      <c r="H9" s="19">
        <f>SUM(H5:H8)*1.4</f>
        <v>2.2573635000000003</v>
      </c>
      <c r="I9" s="19">
        <f>SUM(I5:I8)*1.4</f>
        <v>17.060736000000002</v>
      </c>
      <c r="J9" s="19">
        <f>SUM(J5:J8)*1.4</f>
        <v>1.6719695999999999</v>
      </c>
      <c r="K9" s="19">
        <f>SUM(K5:K8)*1.4</f>
        <v>2.0899619999999999</v>
      </c>
      <c r="L9" s="19">
        <f>SUM(L5:L8)*1.4</f>
        <v>8.8881029999999992</v>
      </c>
      <c r="M9" s="19">
        <f>SUM(M5:M8)*1.4</f>
        <v>0.86713200000000001</v>
      </c>
      <c r="N9" s="19">
        <f>SUM(N5:N8)*1.4</f>
        <v>0.86713200000000001</v>
      </c>
      <c r="O9" s="19"/>
      <c r="P9" s="77" t="s">
        <v>38</v>
      </c>
    </row>
    <row r="10" spans="1:16" ht="30" customHeight="1" x14ac:dyDescent="0.15">
      <c r="A10" s="20">
        <v>1</v>
      </c>
      <c r="B10" s="21"/>
      <c r="C10" s="22"/>
      <c r="D10" s="23" t="s">
        <v>25</v>
      </c>
      <c r="E10" s="24"/>
      <c r="F10" s="25"/>
      <c r="G10" s="26">
        <f>D16*0.09</f>
        <v>2.5775901270000001</v>
      </c>
      <c r="H10" s="26"/>
      <c r="I10" s="26"/>
      <c r="J10" s="26"/>
      <c r="K10" s="26"/>
      <c r="L10" s="26"/>
      <c r="M10" s="28"/>
      <c r="N10" s="28"/>
      <c r="O10" s="26"/>
      <c r="P10" s="41"/>
    </row>
    <row r="11" spans="1:16" ht="30" customHeight="1" x14ac:dyDescent="0.15">
      <c r="A11" s="20">
        <v>2</v>
      </c>
      <c r="B11" s="21"/>
      <c r="C11" s="22"/>
      <c r="D11" s="23" t="s">
        <v>26</v>
      </c>
      <c r="E11" s="24"/>
      <c r="F11" s="27"/>
      <c r="G11" s="28"/>
      <c r="H11" s="28"/>
      <c r="I11" s="26">
        <f>D17*0.09</f>
        <v>1.8740400840000002</v>
      </c>
      <c r="J11" s="26"/>
      <c r="K11" s="26"/>
      <c r="L11" s="33"/>
      <c r="M11" s="33"/>
      <c r="N11" s="33"/>
      <c r="O11" s="26"/>
      <c r="P11" s="41"/>
    </row>
    <row r="12" spans="1:16" ht="30" customHeight="1" x14ac:dyDescent="0.15">
      <c r="A12" s="20">
        <v>3</v>
      </c>
      <c r="B12" s="21"/>
      <c r="C12" s="22"/>
      <c r="D12" s="23" t="s">
        <v>27</v>
      </c>
      <c r="E12" s="24"/>
      <c r="F12" s="27"/>
      <c r="G12" s="28"/>
      <c r="H12" s="28"/>
      <c r="I12" s="28"/>
      <c r="J12" s="28"/>
      <c r="K12" s="28"/>
      <c r="L12" s="26">
        <f>D18*0.09</f>
        <v>0.95601302999999982</v>
      </c>
      <c r="M12" s="26"/>
      <c r="N12" s="26"/>
      <c r="O12" s="26"/>
      <c r="P12" s="41"/>
    </row>
    <row r="13" spans="1:16" ht="30" customHeight="1" x14ac:dyDescent="0.15">
      <c r="A13" s="20">
        <v>4</v>
      </c>
      <c r="B13" s="21"/>
      <c r="C13" s="22"/>
      <c r="D13" s="23" t="s">
        <v>28</v>
      </c>
      <c r="E13" s="24"/>
      <c r="F13" s="27"/>
      <c r="G13" s="28"/>
      <c r="H13" s="28"/>
      <c r="I13" s="28"/>
      <c r="J13" s="28"/>
      <c r="K13" s="28"/>
      <c r="L13" s="26"/>
      <c r="M13" s="33"/>
      <c r="N13" s="33"/>
      <c r="O13" s="26"/>
      <c r="P13" s="41"/>
    </row>
    <row r="14" spans="1:16" ht="30" customHeight="1" x14ac:dyDescent="0.15">
      <c r="A14" s="20">
        <v>5</v>
      </c>
      <c r="B14" s="29"/>
      <c r="C14" s="22"/>
      <c r="D14" s="23" t="s">
        <v>29</v>
      </c>
      <c r="E14" s="24"/>
      <c r="F14" s="30">
        <f>D19*0.15</f>
        <v>9.012738735000001</v>
      </c>
      <c r="G14" s="30"/>
      <c r="H14" s="30"/>
      <c r="I14" s="30"/>
      <c r="J14" s="30"/>
      <c r="K14" s="30"/>
      <c r="L14" s="30"/>
      <c r="M14" s="30"/>
      <c r="N14" s="30"/>
      <c r="O14" s="26"/>
      <c r="P14" s="41"/>
    </row>
    <row r="15" spans="1:16" ht="30" customHeight="1" x14ac:dyDescent="0.15">
      <c r="A15" s="55" t="s">
        <v>30</v>
      </c>
      <c r="B15" s="56"/>
      <c r="C15" s="13"/>
      <c r="D15" s="31"/>
      <c r="E15" s="24"/>
      <c r="F15" s="32">
        <f t="shared" ref="F15:N15" si="0">SUM(F9:F14)</f>
        <v>33.589374735</v>
      </c>
      <c r="G15" s="32">
        <f t="shared" si="0"/>
        <v>4.3834809270000008</v>
      </c>
      <c r="H15" s="32">
        <f t="shared" si="0"/>
        <v>2.2573635000000003</v>
      </c>
      <c r="I15" s="32">
        <f t="shared" si="0"/>
        <v>18.934776084000003</v>
      </c>
      <c r="J15" s="32">
        <f t="shared" si="0"/>
        <v>1.6719695999999999</v>
      </c>
      <c r="K15" s="32">
        <f t="shared" si="0"/>
        <v>2.0899619999999999</v>
      </c>
      <c r="L15" s="32">
        <f t="shared" si="0"/>
        <v>9.8441160299999986</v>
      </c>
      <c r="M15" s="32">
        <f t="shared" si="0"/>
        <v>0.86713200000000001</v>
      </c>
      <c r="N15" s="32">
        <f t="shared" si="0"/>
        <v>0.86713200000000001</v>
      </c>
      <c r="O15" s="42">
        <f>SUM(F15:N15)</f>
        <v>74.505306875999992</v>
      </c>
      <c r="P15" s="41"/>
    </row>
    <row r="16" spans="1:16" ht="30" customHeight="1" x14ac:dyDescent="0.15">
      <c r="A16" s="57" t="s">
        <v>31</v>
      </c>
      <c r="B16" s="57"/>
      <c r="C16" s="33"/>
      <c r="D16" s="34">
        <f>SUM(F9:H9)</f>
        <v>28.639890300000001</v>
      </c>
      <c r="E16" s="24"/>
      <c r="F16" s="58" t="s">
        <v>32</v>
      </c>
      <c r="G16" s="58"/>
      <c r="H16" s="58"/>
      <c r="I16" s="58"/>
      <c r="J16" s="58"/>
      <c r="K16" s="58"/>
      <c r="L16" s="58"/>
      <c r="M16" s="58"/>
      <c r="N16" s="58"/>
      <c r="O16" s="58"/>
      <c r="P16" s="59"/>
    </row>
    <row r="17" spans="1:16" ht="30" customHeight="1" x14ac:dyDescent="0.15">
      <c r="A17" s="57" t="s">
        <v>33</v>
      </c>
      <c r="B17" s="57"/>
      <c r="C17" s="33"/>
      <c r="D17" s="34">
        <f>SUM(I9:K9)</f>
        <v>20.822667600000003</v>
      </c>
      <c r="E17" s="24"/>
      <c r="F17" s="58" t="s">
        <v>32</v>
      </c>
      <c r="G17" s="58"/>
      <c r="H17" s="58"/>
      <c r="I17" s="58"/>
      <c r="J17" s="58"/>
      <c r="K17" s="58"/>
      <c r="L17" s="58"/>
      <c r="M17" s="58"/>
      <c r="N17" s="58"/>
      <c r="O17" s="58"/>
      <c r="P17" s="59"/>
    </row>
    <row r="18" spans="1:16" ht="30" customHeight="1" x14ac:dyDescent="0.15">
      <c r="A18" s="57" t="s">
        <v>34</v>
      </c>
      <c r="B18" s="57"/>
      <c r="C18" s="33"/>
      <c r="D18" s="34">
        <f>SUM(L9:N9)</f>
        <v>10.622366999999999</v>
      </c>
      <c r="E18" s="24"/>
      <c r="F18" s="58" t="s">
        <v>32</v>
      </c>
      <c r="G18" s="58"/>
      <c r="H18" s="58"/>
      <c r="I18" s="58"/>
      <c r="J18" s="58"/>
      <c r="K18" s="58"/>
      <c r="L18" s="58"/>
      <c r="M18" s="58"/>
      <c r="N18" s="58"/>
      <c r="O18" s="58"/>
      <c r="P18" s="59"/>
    </row>
    <row r="19" spans="1:16" ht="30" customHeight="1" x14ac:dyDescent="0.15">
      <c r="A19" s="57" t="s">
        <v>35</v>
      </c>
      <c r="B19" s="57"/>
      <c r="C19" s="33"/>
      <c r="D19" s="34">
        <f>SUM(D16:D18)</f>
        <v>60.084924900000004</v>
      </c>
      <c r="E19" s="24"/>
      <c r="F19" s="58" t="s">
        <v>36</v>
      </c>
      <c r="G19" s="58"/>
      <c r="H19" s="58"/>
      <c r="I19" s="58"/>
      <c r="J19" s="58"/>
      <c r="K19" s="58"/>
      <c r="L19" s="58"/>
      <c r="M19" s="58"/>
      <c r="N19" s="58"/>
      <c r="O19" s="58"/>
      <c r="P19" s="59"/>
    </row>
  </sheetData>
  <mergeCells count="28">
    <mergeCell ref="P5:P8"/>
    <mergeCell ref="A18:B18"/>
    <mergeCell ref="F18:P18"/>
    <mergeCell ref="A19:B19"/>
    <mergeCell ref="F19:P19"/>
    <mergeCell ref="A2:A4"/>
    <mergeCell ref="A5:A6"/>
    <mergeCell ref="A7:A8"/>
    <mergeCell ref="B2:B4"/>
    <mergeCell ref="B5:B6"/>
    <mergeCell ref="B7:B8"/>
    <mergeCell ref="C2:C4"/>
    <mergeCell ref="C5:C8"/>
    <mergeCell ref="D2:D4"/>
    <mergeCell ref="E2:E4"/>
    <mergeCell ref="O2:O4"/>
    <mergeCell ref="P2:P4"/>
    <mergeCell ref="A9:B9"/>
    <mergeCell ref="A15:B15"/>
    <mergeCell ref="A16:B16"/>
    <mergeCell ref="F16:P16"/>
    <mergeCell ref="A17:B17"/>
    <mergeCell ref="F17:P17"/>
    <mergeCell ref="A1:P1"/>
    <mergeCell ref="F2:N2"/>
    <mergeCell ref="F3:H3"/>
    <mergeCell ref="I3:K3"/>
    <mergeCell ref="L3:N3"/>
  </mergeCells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施工图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min wei</cp:lastModifiedBy>
  <cp:revision>1</cp:revision>
  <cp:lastPrinted>2020-06-12T06:50:00Z</cp:lastPrinted>
  <dcterms:created xsi:type="dcterms:W3CDTF">2014-04-18T07:33:00Z</dcterms:created>
  <dcterms:modified xsi:type="dcterms:W3CDTF">2025-05-24T12:00:10Z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2052-11.8.6.11825</vt:lpwstr>
  </property>
  <property fmtid="{D5CDD505-2E9C-101B-9397-08002B2CF9AE}" pid="3" name="ICV">
    <vt:lpwstr>6DCA19DD46104CB6AA0CA33142185702</vt:lpwstr>
  </property>
</Properties>
</file>