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273"/>
  </bookViews>
  <sheets>
    <sheet name="施工图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<sst xmlns="http://schemas.openxmlformats.org/spreadsheetml/2006/main" count="49" uniqueCount="44">
  <si>
    <t>大桥收费站新增综合楼工程施工图工日计算表</t>
  </si>
  <si>
    <t>序号</t>
  </si>
  <si>
    <t>设计阶段</t>
  </si>
  <si>
    <t>子项名称</t>
  </si>
  <si>
    <t>单体名称</t>
  </si>
  <si>
    <t>面积</t>
  </si>
  <si>
    <t>总工日</t>
  </si>
  <si>
    <t>备注</t>
  </si>
  <si>
    <t>建筑专业</t>
  </si>
  <si>
    <t>结构专业</t>
  </si>
  <si>
    <t>给排水专业</t>
  </si>
  <si>
    <t>电气专业</t>
  </si>
  <si>
    <t>尹敏威</t>
  </si>
  <si>
    <t>周予进</t>
  </si>
  <si>
    <t>肖超群</t>
  </si>
  <si>
    <t>沙子韬</t>
  </si>
  <si>
    <t>胡志雄</t>
  </si>
  <si>
    <t>魏强</t>
  </si>
  <si>
    <t>温春辉</t>
  </si>
  <si>
    <t>郭勤</t>
  </si>
  <si>
    <t>朱凤琪</t>
  </si>
  <si>
    <t>周金民</t>
  </si>
  <si>
    <t>谢近轲</t>
  </si>
  <si>
    <t>施设方案</t>
  </si>
  <si>
    <t>大桥收费站</t>
  </si>
  <si>
    <t>综合楼</t>
  </si>
  <si>
    <t>因业主更换，前后共完成5版完整的施工图及预算（单层或双层、功能布置各不相同），申请修改系数1.2</t>
  </si>
  <si>
    <t>总图</t>
  </si>
  <si>
    <t>施工图</t>
  </si>
  <si>
    <t>图纸工日</t>
  </si>
  <si>
    <t>单独项目系数1.4</t>
  </si>
  <si>
    <t>建筑专业负责人</t>
  </si>
  <si>
    <t>结构专业负责人</t>
  </si>
  <si>
    <t>给排水专业负责人</t>
  </si>
  <si>
    <t>电气专业负责人</t>
  </si>
  <si>
    <t>项目负责人</t>
  </si>
  <si>
    <t>合计</t>
  </si>
  <si>
    <t>建筑专业总工日：</t>
  </si>
  <si>
    <t>该工日含外委，仅用来计算专业负责人工日</t>
  </si>
  <si>
    <t>结构专业总工日：</t>
  </si>
  <si>
    <t>给排水专业总工日：</t>
  </si>
  <si>
    <t>电气专业总工日：</t>
  </si>
  <si>
    <t>项目总工日：</t>
  </si>
  <si>
    <t>该工日含外委，仅用来计算项目负责人工日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</si>
</sst>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;[Red]0.00"/>
    <numFmt numFmtId="178" formatCode="0.00_ "/>
  </numFmts>
  <fonts count="28">
    <font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20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2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30" applyNumberFormat="0" applyAlignment="0" applyProtection="0">
      <alignment vertical="center"/>
    </xf>
    <xf numFmtId="0" fontId="18" fillId="7" borderId="31" applyNumberFormat="0" applyAlignment="0" applyProtection="0">
      <alignment vertical="center"/>
    </xf>
    <xf numFmtId="0" fontId="19" fillId="7" borderId="30" applyNumberFormat="0" applyAlignment="0" applyProtection="0">
      <alignment vertical="center"/>
    </xf>
    <xf numFmtId="0" fontId="20" fillId="8" borderId="32" applyNumberFormat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176" fontId="3" fillId="0" borderId="9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4" fillId="0" borderId="13" xfId="0" applyNumberFormat="1" applyFont="1" applyBorder="1" applyAlignment="1">
      <alignment horizontal="center" vertical="center"/>
    </xf>
    <xf numFmtId="178" fontId="0" fillId="0" borderId="10" xfId="0" applyNumberFormat="1" applyFont="1" applyBorder="1" applyAlignment="1">
      <alignment horizontal="center" vertical="center"/>
    </xf>
    <xf numFmtId="177" fontId="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8" fontId="0" fillId="2" borderId="12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7" fontId="0" fillId="0" borderId="16" xfId="0" applyNumberFormat="1" applyFont="1" applyBorder="1" applyAlignment="1">
      <alignment horizontal="center" vertical="center"/>
    </xf>
    <xf numFmtId="177" fontId="0" fillId="0" borderId="17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8" xfId="0" applyNumberFormat="1" applyFont="1" applyBorder="1" applyAlignment="1">
      <alignment horizontal="center" vertical="center"/>
    </xf>
    <xf numFmtId="177" fontId="0" fillId="0" borderId="19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Font="1" applyBorder="1" applyAlignment="1">
      <alignment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0" fillId="0" borderId="13" xfId="0" applyNumberFormat="1" applyFont="1" applyBorder="1" applyAlignment="1">
      <alignment horizontal="center" vertical="center"/>
    </xf>
    <xf numFmtId="177" fontId="0" fillId="0" borderId="10" xfId="0" applyNumberFormat="1" applyFont="1" applyBorder="1" applyAlignment="1">
      <alignment horizontal="center" vertical="center"/>
    </xf>
    <xf numFmtId="177" fontId="0" fillId="0" borderId="8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176" fontId="0" fillId="0" borderId="12" xfId="0" applyNumberFormat="1" applyFont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0" fillId="4" borderId="14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177" fontId="0" fillId="0" borderId="21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77" fontId="0" fillId="0" borderId="22" xfId="0" applyNumberFormat="1" applyFont="1" applyBorder="1" applyAlignment="1">
      <alignment horizontal="center" vertical="center"/>
    </xf>
    <xf numFmtId="177" fontId="0" fillId="0" borderId="23" xfId="0" applyNumberFormat="1" applyFont="1" applyBorder="1" applyAlignment="1">
      <alignment horizontal="center" vertical="center"/>
    </xf>
    <xf numFmtId="177" fontId="0" fillId="0" borderId="24" xfId="0" applyNumberFormat="1" applyFont="1" applyBorder="1" applyAlignment="1">
      <alignment horizontal="center" vertical="center"/>
    </xf>
    <xf numFmtId="177" fontId="0" fillId="0" borderId="25" xfId="0" applyNumberFormat="1" applyFont="1" applyBorder="1" applyAlignment="1">
      <alignment horizontal="center" vertical="center"/>
    </xf>
    <xf numFmtId="177" fontId="0" fillId="0" borderId="26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177" fontId="0" fillId="4" borderId="8" xfId="0" applyNumberFormat="1" applyFont="1" applyFill="1" applyBorder="1" applyAlignment="1">
      <alignment horizontal="center" vertical="center"/>
    </xf>
    <xf numFmtId="177" fontId="0" fillId="0" borderId="10" xfId="0" applyNumberFormat="1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"/>
  <sheetViews>
    <sheetView tabSelected="1" zoomScale="80" zoomScaleNormal="80" workbookViewId="0">
      <selection activeCell="A1" sqref="A1:R1"/>
    </sheetView>
  </sheetViews>
  <sheetFormatPr defaultColWidth="9" defaultRowHeight="13.5"/>
  <cols>
    <col min="1" max="1" width="5.375" customWidth="1"/>
    <col min="2" max="2" width="12.5" customWidth="1"/>
    <col min="3" max="3" width="15" customWidth="1"/>
    <col min="4" max="4" width="26.125" customWidth="1"/>
    <col min="5" max="5" width="10.875" style="2" customWidth="1"/>
    <col min="6" max="12" width="9" customWidth="1"/>
    <col min="13" max="14" width="10.125" customWidth="1"/>
    <col min="15" max="15" width="9" customWidth="1"/>
    <col min="16" max="16" width="10.125" customWidth="1"/>
    <col min="17" max="17" width="9" customWidth="1"/>
    <col min="18" max="18" width="29.125" customWidth="1"/>
    <col min="19" max="19" width="12.625"/>
  </cols>
  <sheetData>
    <row r="1" ht="36.95" customHeight="1" spans="1:18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72"/>
    </row>
    <row r="2" ht="30" customHeight="1" spans="1:18">
      <c r="A2" s="5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/>
      <c r="G2" s="10"/>
      <c r="H2" s="10"/>
      <c r="I2" s="10"/>
      <c r="J2" s="10"/>
      <c r="K2" s="10"/>
      <c r="L2" s="61"/>
      <c r="M2" s="61"/>
      <c r="N2" s="61"/>
      <c r="O2" s="61"/>
      <c r="P2" s="61"/>
      <c r="Q2" s="17" t="s">
        <v>6</v>
      </c>
      <c r="R2" s="63" t="s">
        <v>7</v>
      </c>
    </row>
    <row r="3" ht="30" customHeight="1" spans="1:18">
      <c r="A3" s="11"/>
      <c r="B3" s="6"/>
      <c r="C3" s="6"/>
      <c r="D3" s="7"/>
      <c r="E3" s="12"/>
      <c r="F3" s="13" t="s">
        <v>8</v>
      </c>
      <c r="G3" s="14"/>
      <c r="H3" s="14"/>
      <c r="I3" s="13" t="s">
        <v>9</v>
      </c>
      <c r="J3" s="14"/>
      <c r="K3" s="14"/>
      <c r="L3" s="62" t="s">
        <v>10</v>
      </c>
      <c r="M3" s="63"/>
      <c r="N3" s="63"/>
      <c r="O3" s="13" t="s">
        <v>11</v>
      </c>
      <c r="P3" s="14"/>
      <c r="Q3" s="63"/>
      <c r="R3" s="63"/>
    </row>
    <row r="4" ht="30" customHeight="1" spans="1:18">
      <c r="A4" s="11"/>
      <c r="B4" s="15"/>
      <c r="C4" s="15"/>
      <c r="D4" s="7"/>
      <c r="E4" s="16"/>
      <c r="F4" s="17" t="s">
        <v>12</v>
      </c>
      <c r="G4" s="18" t="s">
        <v>13</v>
      </c>
      <c r="H4" s="18" t="s">
        <v>14</v>
      </c>
      <c r="I4" s="17" t="s">
        <v>15</v>
      </c>
      <c r="J4" s="17" t="s">
        <v>16</v>
      </c>
      <c r="K4" s="17" t="s">
        <v>17</v>
      </c>
      <c r="L4" s="63" t="s">
        <v>18</v>
      </c>
      <c r="M4" s="63" t="s">
        <v>19</v>
      </c>
      <c r="N4" s="63" t="s">
        <v>20</v>
      </c>
      <c r="O4" s="17" t="s">
        <v>21</v>
      </c>
      <c r="P4" s="63" t="s">
        <v>22</v>
      </c>
      <c r="Q4" s="63"/>
      <c r="R4" s="63"/>
    </row>
    <row r="5" ht="30" customHeight="1" spans="1:18">
      <c r="A5" s="19">
        <v>0</v>
      </c>
      <c r="B5" s="20" t="s">
        <v>23</v>
      </c>
      <c r="C5" s="21" t="s">
        <v>24</v>
      </c>
      <c r="D5" s="22" t="s">
        <v>25</v>
      </c>
      <c r="E5" s="23">
        <f>656.6</f>
        <v>656.6</v>
      </c>
      <c r="F5" s="24">
        <f>E5/100*15*(0.855*0.2*0.88)*0.8*0.8</f>
        <v>9.485296128</v>
      </c>
      <c r="G5" s="25">
        <f>E5/100*15*(0.855*0.2*0.88)*0.8*0.2</f>
        <v>2.371324032</v>
      </c>
      <c r="H5" s="26"/>
      <c r="I5" s="17"/>
      <c r="J5" s="17"/>
      <c r="K5" s="17"/>
      <c r="L5" s="63"/>
      <c r="M5" s="63"/>
      <c r="N5" s="63"/>
      <c r="O5" s="17"/>
      <c r="P5" s="63"/>
      <c r="Q5" s="63"/>
      <c r="R5" s="21" t="s">
        <v>26</v>
      </c>
    </row>
    <row r="6" ht="30" customHeight="1" spans="1:18">
      <c r="A6" s="27"/>
      <c r="B6" s="20"/>
      <c r="C6" s="20"/>
      <c r="D6" s="22" t="s">
        <v>27</v>
      </c>
      <c r="E6" s="23">
        <f>656.6</f>
        <v>656.6</v>
      </c>
      <c r="F6" s="28">
        <f>E6/100*15*(0.145*0.15*0.8)*0.8</f>
        <v>1.3709808</v>
      </c>
      <c r="G6" s="29"/>
      <c r="H6" s="29"/>
      <c r="I6" s="64"/>
      <c r="J6" s="64"/>
      <c r="K6" s="64"/>
      <c r="L6" s="64"/>
      <c r="M6" s="64"/>
      <c r="N6" s="64"/>
      <c r="O6" s="64"/>
      <c r="P6" s="64"/>
      <c r="Q6" s="63"/>
      <c r="R6" s="20"/>
    </row>
    <row r="7" ht="30" customHeight="1" spans="1:18">
      <c r="A7" s="30">
        <v>1</v>
      </c>
      <c r="B7" s="21" t="s">
        <v>28</v>
      </c>
      <c r="C7" s="20"/>
      <c r="D7" s="22" t="s">
        <v>25</v>
      </c>
      <c r="E7" s="23">
        <f>656.6</f>
        <v>656.6</v>
      </c>
      <c r="F7" s="31">
        <f>E7/100*15*0.855*0.6*0.334*0.8</f>
        <v>13.500378864</v>
      </c>
      <c r="G7" s="32">
        <f>E7/100*15*0.855*0.6*0.334*0.08</f>
        <v>1.3500378864</v>
      </c>
      <c r="H7" s="32">
        <f>E7/100*15*0.855*0.6*0.334*0.1</f>
        <v>1.687547358</v>
      </c>
      <c r="I7" s="31">
        <f>E7/100*15*0.855*0.6*0.388*0.8</f>
        <v>15.683074848</v>
      </c>
      <c r="J7" s="32">
        <f>E7/100*15*0.855*0.6*0.388*0.08</f>
        <v>1.5683074848</v>
      </c>
      <c r="K7" s="32">
        <f>E7/100*15*0.855*0.6*0.388*0.1</f>
        <v>1.960384356</v>
      </c>
      <c r="L7" s="31">
        <f>E7/100*15*0.855*0.6*0.13*0.82</f>
        <v>5.386004442</v>
      </c>
      <c r="M7" s="32">
        <f>E7/100*15*0.855*0.6*0.13*0.08</f>
        <v>0.525463848</v>
      </c>
      <c r="N7" s="32">
        <f>E7/100*15*0.855*0.6*0.13*0.08</f>
        <v>0.525463848</v>
      </c>
      <c r="O7" s="31">
        <f>E7/100*15*0.855*0.6*0.147*0.82</f>
        <v>6.0903280998</v>
      </c>
      <c r="P7" s="65">
        <f>E7/100*15*0.855*0.6*0.147*0.08</f>
        <v>0.5941783512</v>
      </c>
      <c r="Q7" s="18"/>
      <c r="R7" s="20"/>
    </row>
    <row r="8" ht="24.95" customHeight="1" spans="1:18">
      <c r="A8" s="33"/>
      <c r="B8" s="20"/>
      <c r="C8" s="20"/>
      <c r="D8" s="22" t="s">
        <v>27</v>
      </c>
      <c r="E8" s="23">
        <f>656.6</f>
        <v>656.6</v>
      </c>
      <c r="F8" s="34">
        <f>E8/100*15*(0.145*0.7*0.43)*0.8</f>
        <v>3.43887684</v>
      </c>
      <c r="G8" s="35">
        <f>E8/100*15*0.145*0.7*0.43*0.08</f>
        <v>0.343887684</v>
      </c>
      <c r="H8" s="35">
        <f>E8/100*15*0.145*0.7*0.43*0.1</f>
        <v>0.429859605</v>
      </c>
      <c r="I8" s="34">
        <f>E8/100*15*0.145*0.7*0.04*0.8</f>
        <v>0.31989552</v>
      </c>
      <c r="J8" s="35"/>
      <c r="K8" s="66"/>
      <c r="L8" s="67">
        <f>E8/100*15*(0.145*0.7*0.36)*0.82</f>
        <v>2.951036172</v>
      </c>
      <c r="M8" s="68">
        <f>E8/100*15*(0.145*0.7*0.36)*0.08</f>
        <v>0.287905968</v>
      </c>
      <c r="N8" s="69">
        <f>E8/100*15*(0.145*0.7*0.36)*0.08</f>
        <v>0.287905968</v>
      </c>
      <c r="O8" s="34">
        <f>E8/100*15*(0.145*0.7*0.17)*0.82</f>
        <v>1.393544859</v>
      </c>
      <c r="P8" s="69">
        <f>E8/100*15*0.145*0.7*0.17*0.08</f>
        <v>0.135955596</v>
      </c>
      <c r="Q8" s="47"/>
      <c r="R8" s="51"/>
    </row>
    <row r="9" s="1" customFormat="1" ht="24.95" customHeight="1" spans="1:18">
      <c r="A9" s="36" t="s">
        <v>29</v>
      </c>
      <c r="B9" s="37"/>
      <c r="C9" s="38"/>
      <c r="D9" s="39"/>
      <c r="E9" s="40"/>
      <c r="F9" s="41">
        <f>SUM(F5:F8)*1.4</f>
        <v>38.9137456848</v>
      </c>
      <c r="G9" s="41">
        <f>SUM(G5:G8)*1.4</f>
        <v>5.69134944336</v>
      </c>
      <c r="H9" s="41">
        <f>SUM(H5:H8)*1.4</f>
        <v>2.9643697482</v>
      </c>
      <c r="I9" s="41">
        <f t="shared" ref="I9:P9" si="0">SUM(I5:I8)*1.4</f>
        <v>22.4041585152</v>
      </c>
      <c r="J9" s="41">
        <f t="shared" si="0"/>
        <v>2.19563047872</v>
      </c>
      <c r="K9" s="41">
        <f t="shared" si="0"/>
        <v>2.7445380984</v>
      </c>
      <c r="L9" s="41">
        <f t="shared" si="0"/>
        <v>11.6718568596</v>
      </c>
      <c r="M9" s="41">
        <f t="shared" si="0"/>
        <v>1.1387177424</v>
      </c>
      <c r="N9" s="41">
        <f t="shared" si="0"/>
        <v>1.1387177424</v>
      </c>
      <c r="O9" s="41">
        <f t="shared" si="0"/>
        <v>10.47742214232</v>
      </c>
      <c r="P9" s="41">
        <f t="shared" si="0"/>
        <v>1.02218752608</v>
      </c>
      <c r="Q9" s="41"/>
      <c r="R9" s="38" t="s">
        <v>30</v>
      </c>
    </row>
    <row r="10" ht="30" customHeight="1" spans="1:18">
      <c r="A10" s="42">
        <v>1</v>
      </c>
      <c r="B10" s="43"/>
      <c r="C10" s="44"/>
      <c r="D10" s="45" t="s">
        <v>31</v>
      </c>
      <c r="E10" s="46"/>
      <c r="F10" s="47"/>
      <c r="G10" s="48">
        <f>D16*0.09</f>
        <v>4.2812518388724</v>
      </c>
      <c r="H10" s="48"/>
      <c r="I10" s="48"/>
      <c r="J10" s="48"/>
      <c r="K10" s="48"/>
      <c r="L10" s="48"/>
      <c r="M10" s="50"/>
      <c r="N10" s="50"/>
      <c r="O10" s="50"/>
      <c r="P10" s="50"/>
      <c r="Q10" s="48"/>
      <c r="R10" s="73"/>
    </row>
    <row r="11" ht="30" customHeight="1" spans="1:18">
      <c r="A11" s="42">
        <v>2</v>
      </c>
      <c r="B11" s="43"/>
      <c r="C11" s="44"/>
      <c r="D11" s="45" t="s">
        <v>32</v>
      </c>
      <c r="E11" s="46"/>
      <c r="F11" s="49"/>
      <c r="G11" s="50"/>
      <c r="H11" s="50"/>
      <c r="I11" s="48">
        <f>D17*0.09</f>
        <v>2.4609894383088</v>
      </c>
      <c r="J11" s="48"/>
      <c r="K11" s="48"/>
      <c r="L11" s="70"/>
      <c r="M11" s="70"/>
      <c r="N11" s="70"/>
      <c r="O11" s="70"/>
      <c r="P11" s="70"/>
      <c r="Q11" s="48"/>
      <c r="R11" s="73"/>
    </row>
    <row r="12" ht="30" customHeight="1" spans="1:18">
      <c r="A12" s="42">
        <v>3</v>
      </c>
      <c r="B12" s="43"/>
      <c r="C12" s="44"/>
      <c r="D12" s="45" t="s">
        <v>33</v>
      </c>
      <c r="E12" s="46"/>
      <c r="F12" s="49"/>
      <c r="G12" s="50"/>
      <c r="H12" s="50"/>
      <c r="I12" s="50"/>
      <c r="J12" s="50"/>
      <c r="K12" s="50"/>
      <c r="L12" s="48">
        <f>D18*0.09</f>
        <v>1.255436310996</v>
      </c>
      <c r="M12" s="48"/>
      <c r="N12" s="48"/>
      <c r="O12" s="70"/>
      <c r="P12" s="70"/>
      <c r="Q12" s="48"/>
      <c r="R12" s="73"/>
    </row>
    <row r="13" ht="30" customHeight="1" spans="1:18">
      <c r="A13" s="42">
        <v>4</v>
      </c>
      <c r="B13" s="43"/>
      <c r="C13" s="44"/>
      <c r="D13" s="45" t="s">
        <v>34</v>
      </c>
      <c r="E13" s="46"/>
      <c r="F13" s="49"/>
      <c r="G13" s="50"/>
      <c r="H13" s="50"/>
      <c r="I13" s="50"/>
      <c r="J13" s="50"/>
      <c r="K13" s="50"/>
      <c r="L13" s="48"/>
      <c r="M13" s="70"/>
      <c r="N13" s="70"/>
      <c r="O13" s="48">
        <f>D19*0.09</f>
        <v>1.034964870156</v>
      </c>
      <c r="P13" s="48"/>
      <c r="Q13" s="48"/>
      <c r="R13" s="73"/>
    </row>
    <row r="14" ht="30" customHeight="1" spans="1:18">
      <c r="A14" s="42">
        <v>5</v>
      </c>
      <c r="B14" s="51"/>
      <c r="C14" s="44"/>
      <c r="D14" s="45" t="s">
        <v>35</v>
      </c>
      <c r="E14" s="46"/>
      <c r="F14" s="52"/>
      <c r="G14" s="52">
        <f>D20*0.15</f>
        <v>15.054404097222</v>
      </c>
      <c r="H14" s="52"/>
      <c r="I14" s="52"/>
      <c r="J14" s="52"/>
      <c r="K14" s="52"/>
      <c r="L14" s="52"/>
      <c r="M14" s="52"/>
      <c r="N14" s="52"/>
      <c r="O14" s="71"/>
      <c r="P14" s="71"/>
      <c r="Q14" s="48"/>
      <c r="R14" s="73"/>
    </row>
    <row r="15" ht="30" customHeight="1" spans="1:18">
      <c r="A15" s="53" t="s">
        <v>36</v>
      </c>
      <c r="B15" s="54"/>
      <c r="C15" s="33"/>
      <c r="D15" s="55"/>
      <c r="E15" s="56"/>
      <c r="F15" s="57">
        <f>SUM(F9:F14)*1.2</f>
        <v>46.69649482176</v>
      </c>
      <c r="G15" s="57">
        <f t="shared" ref="G15:P15" si="1">SUM(G9:G14)*1.2</f>
        <v>30.0324064553453</v>
      </c>
      <c r="H15" s="57">
        <f t="shared" si="1"/>
        <v>3.55724369784</v>
      </c>
      <c r="I15" s="57">
        <f t="shared" si="1"/>
        <v>29.8381775442106</v>
      </c>
      <c r="J15" s="57">
        <f t="shared" si="1"/>
        <v>2.634756574464</v>
      </c>
      <c r="K15" s="57">
        <f t="shared" si="1"/>
        <v>3.29344571808</v>
      </c>
      <c r="L15" s="57">
        <f t="shared" si="1"/>
        <v>15.5127518047152</v>
      </c>
      <c r="M15" s="57">
        <f t="shared" si="1"/>
        <v>1.36646129088</v>
      </c>
      <c r="N15" s="57">
        <f t="shared" si="1"/>
        <v>1.36646129088</v>
      </c>
      <c r="O15" s="57">
        <f t="shared" si="1"/>
        <v>13.8148644149712</v>
      </c>
      <c r="P15" s="57">
        <f t="shared" si="1"/>
        <v>1.226625031296</v>
      </c>
      <c r="Q15" s="74">
        <f>SUM(F15:P15)</f>
        <v>149.339688644442</v>
      </c>
      <c r="R15" s="73"/>
    </row>
    <row r="16" ht="30" customHeight="1" spans="1:18">
      <c r="A16" s="58" t="s">
        <v>37</v>
      </c>
      <c r="B16" s="58"/>
      <c r="C16" s="58"/>
      <c r="D16" s="59">
        <f>SUM(F9:H9)</f>
        <v>47.56946487636</v>
      </c>
      <c r="E16" s="46"/>
      <c r="F16" s="60" t="s">
        <v>38</v>
      </c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75"/>
    </row>
    <row r="17" ht="30" customHeight="1" spans="1:18">
      <c r="A17" s="58" t="s">
        <v>39</v>
      </c>
      <c r="B17" s="58"/>
      <c r="C17" s="58"/>
      <c r="D17" s="59">
        <f>SUM(I9:K9)</f>
        <v>27.34432709232</v>
      </c>
      <c r="E17" s="46"/>
      <c r="F17" s="60" t="s">
        <v>38</v>
      </c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75"/>
    </row>
    <row r="18" ht="30" customHeight="1" spans="1:18">
      <c r="A18" s="58" t="s">
        <v>40</v>
      </c>
      <c r="B18" s="58"/>
      <c r="C18" s="58"/>
      <c r="D18" s="59">
        <f>SUM(L9:N9)</f>
        <v>13.9492923444</v>
      </c>
      <c r="E18" s="46"/>
      <c r="F18" s="60" t="s">
        <v>38</v>
      </c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75"/>
    </row>
    <row r="19" ht="30" customHeight="1" spans="1:18">
      <c r="A19" s="58" t="s">
        <v>41</v>
      </c>
      <c r="B19" s="58"/>
      <c r="C19" s="58"/>
      <c r="D19" s="59">
        <f>SUM(O9:P9)</f>
        <v>11.4996096684</v>
      </c>
      <c r="E19" s="46"/>
      <c r="F19" s="60" t="s">
        <v>38</v>
      </c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75"/>
    </row>
    <row r="20" ht="30" customHeight="1" spans="1:18">
      <c r="A20" s="58" t="s">
        <v>42</v>
      </c>
      <c r="B20" s="58"/>
      <c r="C20" s="58"/>
      <c r="D20" s="59">
        <f>SUM(D16:D19)</f>
        <v>100.36269398148</v>
      </c>
      <c r="E20" s="46"/>
      <c r="F20" s="60" t="s">
        <v>43</v>
      </c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75"/>
    </row>
  </sheetData>
  <mergeCells count="31">
    <mergeCell ref="A1:R1"/>
    <mergeCell ref="F2:P2"/>
    <mergeCell ref="F3:H3"/>
    <mergeCell ref="I3:K3"/>
    <mergeCell ref="L3:N3"/>
    <mergeCell ref="O3:P3"/>
    <mergeCell ref="A9:B9"/>
    <mergeCell ref="A15:B15"/>
    <mergeCell ref="A16:B16"/>
    <mergeCell ref="F16:R16"/>
    <mergeCell ref="A17:B17"/>
    <mergeCell ref="F17:R17"/>
    <mergeCell ref="A18:B18"/>
    <mergeCell ref="F18:R18"/>
    <mergeCell ref="A19:B19"/>
    <mergeCell ref="F19:R19"/>
    <mergeCell ref="A20:B20"/>
    <mergeCell ref="F20:R20"/>
    <mergeCell ref="A2:A4"/>
    <mergeCell ref="A5:A6"/>
    <mergeCell ref="A7:A8"/>
    <mergeCell ref="B2:B4"/>
    <mergeCell ref="B5:B6"/>
    <mergeCell ref="B7:B8"/>
    <mergeCell ref="C2:C4"/>
    <mergeCell ref="C5:C8"/>
    <mergeCell ref="D2:D4"/>
    <mergeCell ref="E2:E4"/>
    <mergeCell ref="Q2:Q4"/>
    <mergeCell ref="R2:R4"/>
    <mergeCell ref="R5:R8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施工图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倒三角</cp:lastModifiedBy>
  <cp:revision>1</cp:revision>
  <dcterms:created xsi:type="dcterms:W3CDTF">2014-04-18T07:33:00Z</dcterms:created>
  <cp:lastPrinted>2020-06-12T06:50:00Z</cp:lastPrinted>
  <dcterms:modified xsi:type="dcterms:W3CDTF">2025-05-26T01:49:58Z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6DCA19DD46104CB6AA0CA33142185702</vt:lpwstr>
  </property>
</Properties>
</file>