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73"/>
  </bookViews>
  <sheets>
    <sheet name="第一版" sheetId="14" r:id="rId1"/>
  </sheets>
  <calcPr calcId="144525"/>
</workbook>
</file>

<file path=xl/sharedStrings.xml><?xml version="1.0" encoding="utf-8"?>
<sst xmlns="http://schemas.openxmlformats.org/spreadsheetml/2006/main" count="43" uniqueCount="40">
  <si>
    <t>定南公安局改造工程工日计算表</t>
  </si>
  <si>
    <t>序号</t>
  </si>
  <si>
    <t>设计阶段</t>
  </si>
  <si>
    <t>子项名称</t>
  </si>
  <si>
    <t>建筑面积</t>
  </si>
  <si>
    <t>总工日</t>
  </si>
  <si>
    <t>备注</t>
  </si>
  <si>
    <t>建筑专业</t>
  </si>
  <si>
    <t>结构专业</t>
  </si>
  <si>
    <t>给排水专业</t>
  </si>
  <si>
    <t>电气专业</t>
  </si>
  <si>
    <t>肖超群</t>
  </si>
  <si>
    <t>周予进</t>
  </si>
  <si>
    <t>尚红伟</t>
  </si>
  <si>
    <t>魏强</t>
  </si>
  <si>
    <t>熊高亮</t>
  </si>
  <si>
    <t>沙子韬</t>
  </si>
  <si>
    <t>梁翾翾</t>
  </si>
  <si>
    <t>朱凤琪</t>
  </si>
  <si>
    <t>温春辉</t>
  </si>
  <si>
    <t>周金民</t>
  </si>
  <si>
    <t>胡志雄</t>
  </si>
  <si>
    <t>刘扬</t>
  </si>
  <si>
    <t>施设方案</t>
  </si>
  <si>
    <t>总图</t>
  </si>
  <si>
    <t>办公楼</t>
  </si>
  <si>
    <t>附建楼</t>
  </si>
  <si>
    <t>施工图</t>
  </si>
  <si>
    <t xml:space="preserve">  </t>
  </si>
  <si>
    <t>建筑专业负责人</t>
  </si>
  <si>
    <t>结构专业负责人</t>
  </si>
  <si>
    <t>给排水专业负责人</t>
  </si>
  <si>
    <t>电气专业负责人</t>
  </si>
  <si>
    <t>项目负责人</t>
  </si>
  <si>
    <t>合计</t>
  </si>
  <si>
    <t>建筑专业总工日：</t>
  </si>
  <si>
    <t>结构专业总工日：</t>
  </si>
  <si>
    <t>给排水专业总工日：</t>
  </si>
  <si>
    <t>电气专业总工日：</t>
  </si>
  <si>
    <t>项目总工日：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</si>
</sst>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_);[Red]\(0.00\)"/>
    <numFmt numFmtId="178" formatCode="0.00_ "/>
  </numFmts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177" fontId="0" fillId="0" borderId="5" xfId="0" applyNumberFormat="1" applyFont="1" applyBorder="1" applyAlignment="1">
      <alignment horizontal="center" vertical="center"/>
    </xf>
    <xf numFmtId="177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G13" sqref="G13"/>
    </sheetView>
  </sheetViews>
  <sheetFormatPr defaultColWidth="9" defaultRowHeight="13.5"/>
  <cols>
    <col min="1" max="1" width="7.875" customWidth="1"/>
    <col min="2" max="2" width="9.625" customWidth="1"/>
    <col min="3" max="3" width="18.625" customWidth="1"/>
    <col min="4" max="4" width="13.875" customWidth="1"/>
    <col min="5" max="10" width="9.025" customWidth="1"/>
    <col min="12" max="12" width="10.125" customWidth="1"/>
    <col min="14" max="14" width="10" customWidth="1"/>
    <col min="15" max="15" width="10.5" customWidth="1"/>
    <col min="16" max="16" width="9.125" customWidth="1"/>
    <col min="17" max="17" width="14.125"/>
    <col min="18" max="18" width="11.5"/>
    <col min="19" max="19" width="12.625"/>
  </cols>
  <sheetData>
    <row r="1" ht="14.1" customHeight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30" customHeight="1" spans="1:18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2"/>
    </row>
    <row r="4" ht="30" customHeight="1" spans="1:18">
      <c r="A4" s="4" t="s">
        <v>1</v>
      </c>
      <c r="B4" s="5" t="s">
        <v>2</v>
      </c>
      <c r="C4" s="6" t="s">
        <v>3</v>
      </c>
      <c r="D4" s="7" t="s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4" t="s">
        <v>5</v>
      </c>
      <c r="R4" s="7" t="s">
        <v>6</v>
      </c>
    </row>
    <row r="5" ht="30" customHeight="1" spans="1:18">
      <c r="A5" s="9"/>
      <c r="B5" s="5"/>
      <c r="C5" s="6"/>
      <c r="D5" s="7"/>
      <c r="E5" s="10" t="s">
        <v>7</v>
      </c>
      <c r="F5" s="10"/>
      <c r="G5" s="10"/>
      <c r="H5" s="11" t="s">
        <v>8</v>
      </c>
      <c r="I5" s="10"/>
      <c r="J5" s="10"/>
      <c r="K5" s="10" t="s">
        <v>9</v>
      </c>
      <c r="L5" s="10"/>
      <c r="M5" s="10"/>
      <c r="N5" s="11" t="s">
        <v>10</v>
      </c>
      <c r="O5" s="10"/>
      <c r="P5" s="10"/>
      <c r="Q5" s="7"/>
      <c r="R5" s="7"/>
    </row>
    <row r="6" ht="30" customHeight="1" spans="1:18">
      <c r="A6" s="9"/>
      <c r="B6" s="12"/>
      <c r="C6" s="6"/>
      <c r="D6" s="7"/>
      <c r="E6" s="13" t="s">
        <v>11</v>
      </c>
      <c r="F6" s="14" t="s">
        <v>12</v>
      </c>
      <c r="G6" s="14" t="s">
        <v>13</v>
      </c>
      <c r="H6" s="14" t="s">
        <v>14</v>
      </c>
      <c r="I6" s="14" t="s">
        <v>15</v>
      </c>
      <c r="J6" s="14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/>
      <c r="R6" s="7"/>
    </row>
    <row r="7" ht="39" customHeight="1" spans="1:18">
      <c r="A7" s="15">
        <v>1</v>
      </c>
      <c r="B7" s="16" t="s">
        <v>23</v>
      </c>
      <c r="C7" s="17" t="s">
        <v>24</v>
      </c>
      <c r="D7" s="18">
        <v>4881.94</v>
      </c>
      <c r="E7" s="18">
        <f>D7/100*20*(0.09*0.1*0.87*0.8*1.2)</f>
        <v>7.3393133184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30"/>
      <c r="Q7" s="30">
        <f t="shared" ref="Q7:Q14" si="0">SUM(E7:P7)</f>
        <v>7.3393133184</v>
      </c>
      <c r="R7" s="7"/>
    </row>
    <row r="8" ht="30" customHeight="1" spans="1:18">
      <c r="A8" s="15"/>
      <c r="B8" s="16"/>
      <c r="C8" s="17" t="s">
        <v>25</v>
      </c>
      <c r="D8" s="19">
        <v>4581.42</v>
      </c>
      <c r="E8" s="19">
        <f>D8/100*20*0.91*0.2*0.88*0.8*1.2*0.4</f>
        <v>56.35278544896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8"/>
      <c r="Q8" s="18">
        <f t="shared" si="0"/>
        <v>56.35278544896</v>
      </c>
      <c r="R8" s="33"/>
    </row>
    <row r="9" ht="30" customHeight="1" spans="1:18">
      <c r="A9" s="15"/>
      <c r="B9" s="16"/>
      <c r="C9" s="17" t="s">
        <v>26</v>
      </c>
      <c r="D9" s="19">
        <v>300.52</v>
      </c>
      <c r="E9" s="19">
        <f>D9/100*20*0.91*0.2*0.88*0.8*1.2*0.4</f>
        <v>3.69648254976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8"/>
      <c r="Q9" s="18">
        <f t="shared" si="0"/>
        <v>3.69648254976</v>
      </c>
      <c r="R9" s="33"/>
    </row>
    <row r="10" ht="30" customHeight="1" spans="1:18">
      <c r="A10" s="15">
        <f>A7+1</f>
        <v>2</v>
      </c>
      <c r="B10" s="20" t="s">
        <v>27</v>
      </c>
      <c r="C10" s="17" t="s">
        <v>24</v>
      </c>
      <c r="D10" s="18">
        <v>4881.94</v>
      </c>
      <c r="E10" s="19">
        <f>D7/100*20*0.09*0.6*0.43*0.82*1.2*0.4</f>
        <v>8.923592676096</v>
      </c>
      <c r="F10" s="19">
        <f>D7/100*20*0.09*0.6*0.43*0.08*1.2*0.4</f>
        <v>0.870594407424</v>
      </c>
      <c r="G10" s="19">
        <f>D7/100*20*0.09*0.6*0.43*0.08*1.2*0.4</f>
        <v>0.870594407424</v>
      </c>
      <c r="H10" s="19">
        <f>D7/100*20*0.09*0.6*0.04*0.82*1.2*0.4</f>
        <v>0.830101644288</v>
      </c>
      <c r="I10" s="19">
        <f>D7/100*20*0.09*0.6*0.04*0.08*1.2*0.4</f>
        <v>0.080985526272</v>
      </c>
      <c r="J10" s="19">
        <f>D7/100*20*0.09*0.6*0.04*0.08*1.2*0.4</f>
        <v>0.080985526272</v>
      </c>
      <c r="K10" s="19">
        <f>D7/100*20*0.09*0.6*0.35*0.08*1.2*0.4</f>
        <v>0.70862335488</v>
      </c>
      <c r="L10" s="19">
        <f>D7/100*20*0.09*0.6*0.35*0.8*1.2*0.4</f>
        <v>7.0862335488</v>
      </c>
      <c r="M10" s="19">
        <f>D7/100*20*0.09*0.6*0.35*0.08*1.2*0.4</f>
        <v>0.70862335488</v>
      </c>
      <c r="N10" s="19">
        <f>D7/100*20*0.09*0.6*0.17*0.8*1.2*0.4</f>
        <v>3.44188486656</v>
      </c>
      <c r="O10" s="19">
        <f>D7/100*20*0.09*0.6*0.17*0.08*1.2*0.4</f>
        <v>0.344188486656</v>
      </c>
      <c r="P10" s="18">
        <f>D7/100*20*0.09*0.6*0.17*0.08*1.2*0.4</f>
        <v>0.344188486656</v>
      </c>
      <c r="Q10" s="18">
        <f t="shared" si="0"/>
        <v>24.290596286208</v>
      </c>
      <c r="R10" s="33"/>
    </row>
    <row r="11" ht="30" customHeight="1" spans="1:24">
      <c r="A11" s="15">
        <f>A10+1</f>
        <v>3</v>
      </c>
      <c r="B11" s="16"/>
      <c r="C11" s="17" t="s">
        <v>25</v>
      </c>
      <c r="D11" s="19">
        <v>4581.42</v>
      </c>
      <c r="E11" s="19">
        <f>D11/100*20*0.91*0.6*0.334*0.82*1.2*0.4</f>
        <v>65.7694639719936</v>
      </c>
      <c r="F11" s="19">
        <f>D11/100*20*0.91*0.6*0.334*0.08*1.3</f>
        <v>17.378110399104</v>
      </c>
      <c r="G11" s="19">
        <f>D11/100*20*0.91*0.6*0.334*0.08*1.3</f>
        <v>17.378110399104</v>
      </c>
      <c r="H11" s="19">
        <f>D11/100*20*0.91*0.6*0.388*0.82*1.2*0.1</f>
        <v>19.1007125906688</v>
      </c>
      <c r="I11" s="19">
        <f>D11/100*20*0.91*0.6*0.388*0.08*1.2*0.1</f>
        <v>1.8634841551872</v>
      </c>
      <c r="J11" s="19">
        <f>D11/100*20*0.91*0.6*0.388*0.08*1.2*0.1</f>
        <v>1.8634841551872</v>
      </c>
      <c r="K11" s="19">
        <f>D11/100*20*0.91*0.6*0.13*0.08*1.3</f>
        <v>6.76393518528</v>
      </c>
      <c r="L11" s="19">
        <f>D11/100*20*0.91*0.6*0.13*0.8*1.2*0.3</f>
        <v>18.73089743616</v>
      </c>
      <c r="M11" s="19">
        <f>D11/100*20*0.91*0.6*0.13*0.08*1.2*0.3</f>
        <v>1.873089743616</v>
      </c>
      <c r="N11" s="19">
        <f>D11/100*20*0.91*0.6*0.147*0.8*1.2*0.3</f>
        <v>21.180322485504</v>
      </c>
      <c r="O11" s="19">
        <f>D11/100*20*0.91*0.6*0.147*0.08*1.2*0.3</f>
        <v>2.1180322485504</v>
      </c>
      <c r="P11" s="18">
        <f>D11/100*20*0.91*0.6*0.147*0.08*1.2*0.3</f>
        <v>2.1180322485504</v>
      </c>
      <c r="Q11" s="18">
        <f t="shared" si="0"/>
        <v>176.137675018906</v>
      </c>
      <c r="R11" s="33"/>
      <c r="X11" t="s">
        <v>28</v>
      </c>
    </row>
    <row r="12" ht="30" customHeight="1" spans="1:18">
      <c r="A12" s="15"/>
      <c r="B12" s="16"/>
      <c r="C12" s="17" t="s">
        <v>26</v>
      </c>
      <c r="D12" s="19">
        <v>300.52</v>
      </c>
      <c r="E12" s="19">
        <f>D12/100*20*0.91*0.6*0.334*0.82*1.2*0.4</f>
        <v>4.3141731849216</v>
      </c>
      <c r="F12" s="19">
        <f>D12/100*20*0.91*0.6*0.334*0.08*1.3</f>
        <v>1.139923809024</v>
      </c>
      <c r="G12" s="19">
        <f>D12/100*20*0.91*0.6*0.334*0.08*1.3</f>
        <v>1.139923809024</v>
      </c>
      <c r="H12" s="19">
        <f>D12/100*20*0.91*0.6*0.388*0.82*1.2*0.1</f>
        <v>1.2529185596928</v>
      </c>
      <c r="I12" s="19">
        <f>D12/100*20*0.91*0.6*0.388*0.08*1.2*0.1</f>
        <v>0.1222359570432</v>
      </c>
      <c r="J12" s="19">
        <f>D12/100*20*0.91*0.6*0.388*0.08*1.2*0.1</f>
        <v>0.1222359570432</v>
      </c>
      <c r="K12" s="19">
        <f>D12/100*20*0.91*0.6*0.13*0.08*1.3</f>
        <v>0.44368291968</v>
      </c>
      <c r="L12" s="19">
        <f>D12/100*20*0.91*0.6*0.13*0.8*1.2*0.3</f>
        <v>1.22866039296</v>
      </c>
      <c r="M12" s="19">
        <f>D12/100*20*0.91*0.6*0.13*0.08*1.2*0.3</f>
        <v>0.122866039296</v>
      </c>
      <c r="N12" s="19">
        <f>D12/100*20*0.91*0.6*0.147*0.8*1.2*0.3</f>
        <v>1.389331367424</v>
      </c>
      <c r="O12" s="19">
        <f>D12/100*20*0.91*0.6*0.147*0.08*1.2*0.3</f>
        <v>0.1389331367424</v>
      </c>
      <c r="P12" s="18">
        <f>D12/100*20*0.91*0.6*0.147*0.08*1.2*0.3</f>
        <v>0.1389331367424</v>
      </c>
      <c r="Q12" s="18">
        <f t="shared" si="0"/>
        <v>11.5538182695936</v>
      </c>
      <c r="R12" s="34"/>
    </row>
    <row r="13" ht="30" customHeight="1" spans="1:18">
      <c r="A13" s="15">
        <v>6</v>
      </c>
      <c r="B13" s="16"/>
      <c r="C13" s="17" t="s">
        <v>29</v>
      </c>
      <c r="D13" s="18"/>
      <c r="E13" s="18">
        <f>C19*0.09</f>
        <v>16.6655761543112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/>
      <c r="Q13" s="18">
        <f t="shared" si="0"/>
        <v>16.6655761543112</v>
      </c>
      <c r="R13" s="34"/>
    </row>
    <row r="14" ht="30" customHeight="1" spans="1:18">
      <c r="A14" s="15">
        <v>7</v>
      </c>
      <c r="B14" s="16"/>
      <c r="C14" s="17" t="s">
        <v>30</v>
      </c>
      <c r="D14" s="21"/>
      <c r="E14" s="21"/>
      <c r="F14" s="19"/>
      <c r="G14" s="19"/>
      <c r="H14" s="19">
        <f>C20*0.09</f>
        <v>2.2785429664489</v>
      </c>
      <c r="I14" s="19"/>
      <c r="J14" s="19"/>
      <c r="K14" s="19"/>
      <c r="L14" s="19"/>
      <c r="M14" s="19"/>
      <c r="N14" s="19"/>
      <c r="O14" s="19"/>
      <c r="P14" s="18"/>
      <c r="Q14" s="18">
        <f t="shared" si="0"/>
        <v>2.2785429664489</v>
      </c>
      <c r="R14" s="34"/>
    </row>
    <row r="15" ht="30" customHeight="1" spans="1:18">
      <c r="A15" s="15">
        <v>8</v>
      </c>
      <c r="B15" s="16"/>
      <c r="C15" s="17" t="s">
        <v>31</v>
      </c>
      <c r="D15" s="21"/>
      <c r="E15" s="21"/>
      <c r="F15" s="19"/>
      <c r="G15" s="19"/>
      <c r="H15" s="19"/>
      <c r="I15" s="19"/>
      <c r="J15" s="19"/>
      <c r="K15" s="19"/>
      <c r="L15" s="19">
        <f>C21*0.09</f>
        <v>3.38999507779968</v>
      </c>
      <c r="M15" s="19"/>
      <c r="N15" s="19"/>
      <c r="O15" s="19"/>
      <c r="P15" s="18"/>
      <c r="Q15" s="18">
        <f>SUM(E15:O15)</f>
        <v>3.38999507779968</v>
      </c>
      <c r="R15" s="34"/>
    </row>
    <row r="16" ht="30" customHeight="1" spans="1:18">
      <c r="A16" s="15">
        <v>9</v>
      </c>
      <c r="B16" s="16"/>
      <c r="C16" s="17" t="s">
        <v>32</v>
      </c>
      <c r="D16" s="21"/>
      <c r="E16" s="21"/>
      <c r="F16" s="19"/>
      <c r="G16" s="19"/>
      <c r="H16" s="19"/>
      <c r="I16" s="19"/>
      <c r="J16" s="19"/>
      <c r="K16" s="19"/>
      <c r="L16" s="19"/>
      <c r="M16" s="19"/>
      <c r="N16" s="19">
        <f>C22*0.09</f>
        <v>2.68420635863654</v>
      </c>
      <c r="O16" s="19"/>
      <c r="P16" s="18"/>
      <c r="Q16" s="18">
        <f>SUM(E16:O16)</f>
        <v>2.68420635863654</v>
      </c>
      <c r="R16" s="34"/>
    </row>
    <row r="17" ht="30" customHeight="1" spans="1:18">
      <c r="A17" s="15">
        <v>10</v>
      </c>
      <c r="B17" s="22"/>
      <c r="C17" s="17" t="s">
        <v>33</v>
      </c>
      <c r="D17" s="23"/>
      <c r="E17" s="24">
        <f>C23*0.15</f>
        <v>41.6972009286605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8"/>
      <c r="Q17" s="18">
        <f>SUM(E17:O17)</f>
        <v>41.6972009286605</v>
      </c>
      <c r="R17" s="34"/>
    </row>
    <row r="18" ht="30" customHeight="1" spans="1:18">
      <c r="A18" s="25" t="s">
        <v>34</v>
      </c>
      <c r="B18" s="26"/>
      <c r="C18" s="26"/>
      <c r="D18" s="27"/>
      <c r="E18" s="27">
        <f t="shared" ref="E18:O18" si="1">SUM(E7:E17)</f>
        <v>204.758588233103</v>
      </c>
      <c r="F18" s="19">
        <f t="shared" si="1"/>
        <v>19.388628615552</v>
      </c>
      <c r="G18" s="19">
        <f t="shared" si="1"/>
        <v>19.388628615552</v>
      </c>
      <c r="H18" s="19">
        <f t="shared" si="1"/>
        <v>23.4622757610985</v>
      </c>
      <c r="I18" s="19">
        <f t="shared" si="1"/>
        <v>2.0667056385024</v>
      </c>
      <c r="J18" s="19">
        <f t="shared" si="1"/>
        <v>2.0667056385024</v>
      </c>
      <c r="K18" s="19">
        <f t="shared" si="1"/>
        <v>7.91624145984</v>
      </c>
      <c r="L18" s="19">
        <f t="shared" si="1"/>
        <v>30.4357864557197</v>
      </c>
      <c r="M18" s="19">
        <f t="shared" si="1"/>
        <v>2.704579137792</v>
      </c>
      <c r="N18" s="19">
        <f t="shared" si="1"/>
        <v>28.6957450781245</v>
      </c>
      <c r="O18" s="19">
        <f t="shared" si="1"/>
        <v>2.6011538719488</v>
      </c>
      <c r="P18" s="31"/>
      <c r="Q18" s="31">
        <f>SUM(Q7:Q17)</f>
        <v>346.086192377684</v>
      </c>
      <c r="R18" s="34"/>
    </row>
    <row r="19" ht="30" customHeight="1" spans="1:18">
      <c r="A19" s="28" t="s">
        <v>35</v>
      </c>
      <c r="B19" s="28"/>
      <c r="C19" s="29">
        <f>E7+E10+F10+G10+G11+F11+E11+E8+E9+E12+F12+G12</f>
        <v>185.173068381235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ht="30" customHeight="1" spans="1:18">
      <c r="A20" s="28" t="s">
        <v>36</v>
      </c>
      <c r="B20" s="28"/>
      <c r="C20" s="29">
        <f>H11+I11+J11+H10+I10+J10+H12+I12+J12</f>
        <v>25.3171440716544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30" customHeight="1" spans="1:18">
      <c r="A21" s="28" t="s">
        <v>37</v>
      </c>
      <c r="B21" s="28"/>
      <c r="C21" s="29">
        <f>K10+L10+M10+K11+L11+M11+K12+L12+M12</f>
        <v>37.666611975552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ht="30" customHeight="1" spans="1:18">
      <c r="A22" s="28" t="s">
        <v>38</v>
      </c>
      <c r="B22" s="28"/>
      <c r="C22" s="29">
        <f>N10+O10+P10+N11+O11+P11+O12+P12</f>
        <v>29.8245150959616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ht="30" customHeight="1" spans="1:18">
      <c r="A23" s="28" t="s">
        <v>39</v>
      </c>
      <c r="B23" s="28"/>
      <c r="C23" s="29">
        <f>SUM(C19:C22)</f>
        <v>277.981339524403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</sheetData>
  <mergeCells count="27">
    <mergeCell ref="A3:R3"/>
    <mergeCell ref="E4:P4"/>
    <mergeCell ref="E5:G5"/>
    <mergeCell ref="H5:J5"/>
    <mergeCell ref="K5:M5"/>
    <mergeCell ref="N5:P5"/>
    <mergeCell ref="A18:B18"/>
    <mergeCell ref="A19:B19"/>
    <mergeCell ref="E19:R19"/>
    <mergeCell ref="A20:B20"/>
    <mergeCell ref="E20:R20"/>
    <mergeCell ref="A21:B21"/>
    <mergeCell ref="E21:R21"/>
    <mergeCell ref="A22:B22"/>
    <mergeCell ref="E22:R22"/>
    <mergeCell ref="A23:B23"/>
    <mergeCell ref="E23:R23"/>
    <mergeCell ref="A4:A6"/>
    <mergeCell ref="B4:B6"/>
    <mergeCell ref="B7:B9"/>
    <mergeCell ref="B10:B17"/>
    <mergeCell ref="C4:C6"/>
    <mergeCell ref="D4:D6"/>
    <mergeCell ref="Q4:Q6"/>
    <mergeCell ref="R4:R6"/>
    <mergeCell ref="R10:R18"/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cp:revision>1</cp:revision>
  <dcterms:created xsi:type="dcterms:W3CDTF">2014-04-18T07:33:00Z</dcterms:created>
  <cp:lastPrinted>2020-06-12T06:50:00Z</cp:lastPrinted>
  <dcterms:modified xsi:type="dcterms:W3CDTF">2025-05-26T08:43:45Z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6DCA19DD46104CB6AA0CA33142185702</vt:lpwstr>
  </property>
</Properties>
</file>