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li/Desktop/azure_function/"/>
    </mc:Choice>
  </mc:AlternateContent>
  <xr:revisionPtr revIDLastSave="0" documentId="13_ncr:1_{7084542B-32E5-9745-A5A5-7D493DC79969}" xr6:coauthVersionLast="45" xr6:coauthVersionMax="45" xr10:uidLastSave="{00000000-0000-0000-0000-000000000000}"/>
  <bookViews>
    <workbookView xWindow="4300" yWindow="2760" windowWidth="27640" windowHeight="16940" xr2:uid="{EA272284-358C-2D42-BA24-399353D0AA6C}"/>
  </bookViews>
  <sheets>
    <sheet name="Fin_CMHP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4" i="1" l="1"/>
  <c r="G154" i="1"/>
  <c r="E154" i="1"/>
  <c r="D154" i="1"/>
  <c r="H153" i="1"/>
  <c r="G153" i="1"/>
  <c r="E153" i="1"/>
  <c r="D153" i="1"/>
  <c r="G149" i="1"/>
  <c r="E149" i="1"/>
  <c r="D149" i="1"/>
  <c r="D150" i="1" s="1"/>
  <c r="G148" i="1"/>
  <c r="E148" i="1"/>
  <c r="D148" i="1"/>
  <c r="H145" i="1"/>
  <c r="G145" i="1"/>
  <c r="E145" i="1"/>
  <c r="D145" i="1"/>
  <c r="H144" i="1"/>
  <c r="G144" i="1"/>
  <c r="G146" i="1" s="1"/>
  <c r="E144" i="1"/>
  <c r="D144" i="1"/>
  <c r="D146" i="1" s="1"/>
  <c r="H143" i="1"/>
  <c r="G143" i="1"/>
  <c r="E143" i="1"/>
  <c r="E146" i="1" s="1"/>
  <c r="E151" i="1" s="1"/>
  <c r="D143" i="1"/>
  <c r="H141" i="1"/>
  <c r="G141" i="1"/>
  <c r="E141" i="1"/>
  <c r="D141" i="1"/>
  <c r="H140" i="1"/>
  <c r="G140" i="1"/>
  <c r="E140" i="1"/>
  <c r="D140" i="1"/>
  <c r="H139" i="1"/>
  <c r="G139" i="1"/>
  <c r="E139" i="1"/>
  <c r="D139" i="1"/>
  <c r="E138" i="1"/>
  <c r="H137" i="1"/>
  <c r="G137" i="1"/>
  <c r="E137" i="1"/>
  <c r="D137" i="1"/>
  <c r="H136" i="1"/>
  <c r="G136" i="1"/>
  <c r="E136" i="1"/>
  <c r="D136" i="1"/>
  <c r="H135" i="1"/>
  <c r="G135" i="1"/>
  <c r="E135" i="1"/>
  <c r="D135" i="1"/>
  <c r="H134" i="1"/>
  <c r="H34" i="1" s="1"/>
  <c r="G134" i="1"/>
  <c r="G34" i="1" s="1"/>
  <c r="F134" i="1"/>
  <c r="J134" i="1" s="1"/>
  <c r="E134" i="1"/>
  <c r="D134" i="1"/>
  <c r="H133" i="1"/>
  <c r="G133" i="1"/>
  <c r="E133" i="1"/>
  <c r="E33" i="1" s="1"/>
  <c r="D133" i="1"/>
  <c r="D33" i="1" s="1"/>
  <c r="F33" i="1" s="1"/>
  <c r="G132" i="1"/>
  <c r="G138" i="1" s="1"/>
  <c r="E132" i="1"/>
  <c r="D132" i="1"/>
  <c r="D138" i="1" s="1"/>
  <c r="H131" i="1"/>
  <c r="G131" i="1"/>
  <c r="G31" i="1" s="1"/>
  <c r="E131" i="1"/>
  <c r="E31" i="1" s="1"/>
  <c r="D131" i="1"/>
  <c r="D31" i="1" s="1"/>
  <c r="H130" i="1"/>
  <c r="G130" i="1"/>
  <c r="E130" i="1"/>
  <c r="D130" i="1"/>
  <c r="F129" i="1"/>
  <c r="J129" i="1" s="1"/>
  <c r="F128" i="1"/>
  <c r="F135" i="1" s="1"/>
  <c r="J127" i="1"/>
  <c r="I127" i="1"/>
  <c r="F127" i="1"/>
  <c r="F141" i="1" s="1"/>
  <c r="F126" i="1"/>
  <c r="J126" i="1" s="1"/>
  <c r="F125" i="1"/>
  <c r="J125" i="1" s="1"/>
  <c r="F124" i="1"/>
  <c r="F140" i="1" s="1"/>
  <c r="F123" i="1"/>
  <c r="J123" i="1" s="1"/>
  <c r="F122" i="1"/>
  <c r="J122" i="1" s="1"/>
  <c r="J121" i="1"/>
  <c r="I121" i="1"/>
  <c r="F121" i="1"/>
  <c r="F139" i="1" s="1"/>
  <c r="J139" i="1" s="1"/>
  <c r="H120" i="1"/>
  <c r="H132" i="1" s="1"/>
  <c r="F120" i="1"/>
  <c r="H119" i="1"/>
  <c r="F119" i="1"/>
  <c r="I119" i="1" s="1"/>
  <c r="J119" i="1" s="1"/>
  <c r="F118" i="1"/>
  <c r="F117" i="1"/>
  <c r="J117" i="1" s="1"/>
  <c r="F116" i="1"/>
  <c r="F131" i="1" s="1"/>
  <c r="F115" i="1"/>
  <c r="F137" i="1" s="1"/>
  <c r="F114" i="1"/>
  <c r="J114" i="1" s="1"/>
  <c r="F113" i="1"/>
  <c r="J112" i="1"/>
  <c r="I112" i="1"/>
  <c r="F112" i="1"/>
  <c r="E110" i="1"/>
  <c r="G108" i="1"/>
  <c r="E108" i="1"/>
  <c r="D108" i="1"/>
  <c r="H107" i="1"/>
  <c r="H110" i="1" s="1"/>
  <c r="G107" i="1"/>
  <c r="G110" i="1" s="1"/>
  <c r="E107" i="1"/>
  <c r="E109" i="1" s="1"/>
  <c r="D107" i="1"/>
  <c r="D110" i="1" s="1"/>
  <c r="I106" i="1"/>
  <c r="F106" i="1"/>
  <c r="F105" i="1"/>
  <c r="J105" i="1" s="1"/>
  <c r="H104" i="1"/>
  <c r="H149" i="1" s="1"/>
  <c r="F104" i="1"/>
  <c r="I104" i="1" s="1"/>
  <c r="J104" i="1" s="1"/>
  <c r="H103" i="1"/>
  <c r="H108" i="1" s="1"/>
  <c r="H109" i="1" s="1"/>
  <c r="F103" i="1"/>
  <c r="F102" i="1"/>
  <c r="F101" i="1"/>
  <c r="D99" i="1"/>
  <c r="H98" i="1"/>
  <c r="H97" i="1"/>
  <c r="G97" i="1"/>
  <c r="E97" i="1"/>
  <c r="D97" i="1"/>
  <c r="H96" i="1"/>
  <c r="H99" i="1" s="1"/>
  <c r="G96" i="1"/>
  <c r="G99" i="1" s="1"/>
  <c r="E96" i="1"/>
  <c r="E98" i="1" s="1"/>
  <c r="D96" i="1"/>
  <c r="D98" i="1" s="1"/>
  <c r="F95" i="1"/>
  <c r="I95" i="1" s="1"/>
  <c r="F94" i="1"/>
  <c r="F153" i="1" s="1"/>
  <c r="J153" i="1" s="1"/>
  <c r="F93" i="1"/>
  <c r="F149" i="1" s="1"/>
  <c r="F92" i="1"/>
  <c r="J92" i="1" s="1"/>
  <c r="I91" i="1"/>
  <c r="F91" i="1"/>
  <c r="J91" i="1" s="1"/>
  <c r="F90" i="1"/>
  <c r="F143" i="1" s="1"/>
  <c r="H80" i="1"/>
  <c r="H17" i="1" s="1"/>
  <c r="G80" i="1"/>
  <c r="E80" i="1"/>
  <c r="D80" i="1"/>
  <c r="I79" i="1"/>
  <c r="F79" i="1"/>
  <c r="J79" i="1" s="1"/>
  <c r="F78" i="1"/>
  <c r="J78" i="1" s="1"/>
  <c r="J77" i="1"/>
  <c r="I77" i="1"/>
  <c r="F77" i="1"/>
  <c r="F76" i="1"/>
  <c r="J76" i="1" s="1"/>
  <c r="I75" i="1"/>
  <c r="F75" i="1"/>
  <c r="J75" i="1" s="1"/>
  <c r="F74" i="1"/>
  <c r="J71" i="1"/>
  <c r="I71" i="1"/>
  <c r="F71" i="1"/>
  <c r="F70" i="1"/>
  <c r="J70" i="1" s="1"/>
  <c r="G69" i="1"/>
  <c r="G72" i="1" s="1"/>
  <c r="E69" i="1"/>
  <c r="D69" i="1"/>
  <c r="F68" i="1"/>
  <c r="J68" i="1" s="1"/>
  <c r="I67" i="1"/>
  <c r="J67" i="1" s="1"/>
  <c r="H67" i="1"/>
  <c r="H69" i="1" s="1"/>
  <c r="F67" i="1"/>
  <c r="F66" i="1"/>
  <c r="J66" i="1" s="1"/>
  <c r="F65" i="1"/>
  <c r="J65" i="1" s="1"/>
  <c r="F64" i="1"/>
  <c r="F63" i="1"/>
  <c r="J63" i="1" s="1"/>
  <c r="H57" i="1"/>
  <c r="G57" i="1"/>
  <c r="E57" i="1"/>
  <c r="D57" i="1"/>
  <c r="F56" i="1"/>
  <c r="J56" i="1" s="1"/>
  <c r="F55" i="1"/>
  <c r="F57" i="1" s="1"/>
  <c r="J57" i="1" s="1"/>
  <c r="H53" i="1"/>
  <c r="G53" i="1"/>
  <c r="E53" i="1"/>
  <c r="D53" i="1"/>
  <c r="F52" i="1"/>
  <c r="J52" i="1" s="1"/>
  <c r="J51" i="1"/>
  <c r="I51" i="1"/>
  <c r="F51" i="1"/>
  <c r="F48" i="1"/>
  <c r="J48" i="1" s="1"/>
  <c r="F45" i="1"/>
  <c r="J45" i="1" s="1"/>
  <c r="F44" i="1"/>
  <c r="J44" i="1" s="1"/>
  <c r="F43" i="1"/>
  <c r="J43" i="1" s="1"/>
  <c r="F42" i="1"/>
  <c r="J42" i="1" s="1"/>
  <c r="F41" i="1"/>
  <c r="J41" i="1" s="1"/>
  <c r="F40" i="1"/>
  <c r="J40" i="1" s="1"/>
  <c r="H39" i="1"/>
  <c r="G39" i="1"/>
  <c r="F39" i="1"/>
  <c r="F38" i="1"/>
  <c r="I38" i="1" s="1"/>
  <c r="F36" i="1"/>
  <c r="J36" i="1" s="1"/>
  <c r="H35" i="1"/>
  <c r="G35" i="1"/>
  <c r="E35" i="1"/>
  <c r="D35" i="1"/>
  <c r="E34" i="1"/>
  <c r="D34" i="1"/>
  <c r="H33" i="1"/>
  <c r="G33" i="1"/>
  <c r="G32" i="1"/>
  <c r="E32" i="1"/>
  <c r="D32" i="1"/>
  <c r="F32" i="1" s="1"/>
  <c r="H31" i="1"/>
  <c r="H30" i="1"/>
  <c r="G30" i="1"/>
  <c r="E30" i="1"/>
  <c r="D30" i="1"/>
  <c r="F30" i="1" s="1"/>
  <c r="J29" i="1"/>
  <c r="F29" i="1"/>
  <c r="I29" i="1" s="1"/>
  <c r="H28" i="1"/>
  <c r="H85" i="1" s="1"/>
  <c r="G28" i="1"/>
  <c r="G85" i="1" s="1"/>
  <c r="E28" i="1"/>
  <c r="D28" i="1"/>
  <c r="H27" i="1"/>
  <c r="G27" i="1"/>
  <c r="E27" i="1"/>
  <c r="D27" i="1"/>
  <c r="H23" i="1"/>
  <c r="G23" i="1"/>
  <c r="E23" i="1"/>
  <c r="D23" i="1"/>
  <c r="F22" i="1"/>
  <c r="J22" i="1" s="1"/>
  <c r="J21" i="1"/>
  <c r="I21" i="1"/>
  <c r="F21" i="1"/>
  <c r="F20" i="1"/>
  <c r="J20" i="1" s="1"/>
  <c r="I18" i="1"/>
  <c r="F18" i="1"/>
  <c r="J18" i="1" s="1"/>
  <c r="G17" i="1"/>
  <c r="G19" i="1" s="1"/>
  <c r="G24" i="1" s="1"/>
  <c r="E17" i="1"/>
  <c r="D17" i="1"/>
  <c r="D19" i="1" s="1"/>
  <c r="D24" i="1" s="1"/>
  <c r="F16" i="1"/>
  <c r="I16" i="1" s="1"/>
  <c r="F14" i="1"/>
  <c r="J14" i="1" s="1"/>
  <c r="F13" i="1"/>
  <c r="J13" i="1" s="1"/>
  <c r="F12" i="1"/>
  <c r="J12" i="1" s="1"/>
  <c r="F11" i="1"/>
  <c r="J11" i="1" s="1"/>
  <c r="C6" i="1"/>
  <c r="E10" i="1" s="1"/>
  <c r="C5" i="1"/>
  <c r="C4" i="1"/>
  <c r="C3" i="1"/>
  <c r="I141" i="1" l="1"/>
  <c r="J141" i="1"/>
  <c r="D82" i="1"/>
  <c r="F34" i="1"/>
  <c r="F97" i="1"/>
  <c r="J97" i="1" s="1"/>
  <c r="I63" i="1"/>
  <c r="I93" i="1"/>
  <c r="I116" i="1"/>
  <c r="E46" i="1"/>
  <c r="E60" i="1" s="1"/>
  <c r="F35" i="1"/>
  <c r="I35" i="1" s="1"/>
  <c r="I42" i="1"/>
  <c r="J93" i="1"/>
  <c r="G109" i="1"/>
  <c r="J116" i="1"/>
  <c r="I123" i="1"/>
  <c r="I129" i="1"/>
  <c r="F27" i="1"/>
  <c r="I27" i="1" s="1"/>
  <c r="J27" i="1" s="1"/>
  <c r="F69" i="1"/>
  <c r="F72" i="1" s="1"/>
  <c r="G98" i="1"/>
  <c r="F17" i="1"/>
  <c r="J17" i="1" s="1"/>
  <c r="I12" i="1"/>
  <c r="I65" i="1"/>
  <c r="F133" i="1"/>
  <c r="J133" i="1" s="1"/>
  <c r="I56" i="1"/>
  <c r="F80" i="1"/>
  <c r="J80" i="1" s="1"/>
  <c r="E99" i="1"/>
  <c r="F110" i="1"/>
  <c r="F145" i="1"/>
  <c r="I125" i="1"/>
  <c r="D85" i="1"/>
  <c r="J38" i="1"/>
  <c r="F132" i="1"/>
  <c r="F138" i="1" s="1"/>
  <c r="E155" i="1"/>
  <c r="E85" i="1"/>
  <c r="F53" i="1"/>
  <c r="J53" i="1" s="1"/>
  <c r="F107" i="1"/>
  <c r="D109" i="1"/>
  <c r="E150" i="1"/>
  <c r="I101" i="1"/>
  <c r="J101" i="1" s="1"/>
  <c r="F130" i="1"/>
  <c r="H146" i="1"/>
  <c r="G150" i="1"/>
  <c r="G151" i="1" s="1"/>
  <c r="I135" i="1"/>
  <c r="J135" i="1"/>
  <c r="I30" i="1"/>
  <c r="J30" i="1" s="1"/>
  <c r="J35" i="1"/>
  <c r="F10" i="1"/>
  <c r="D59" i="1"/>
  <c r="J140" i="1"/>
  <c r="I140" i="1"/>
  <c r="G47" i="1"/>
  <c r="G49" i="1" s="1"/>
  <c r="G82" i="1"/>
  <c r="G59" i="1"/>
  <c r="I145" i="1"/>
  <c r="J145" i="1" s="1"/>
  <c r="H19" i="1"/>
  <c r="H24" i="1" s="1"/>
  <c r="J33" i="1"/>
  <c r="I33" i="1"/>
  <c r="I153" i="1"/>
  <c r="J110" i="1"/>
  <c r="I110" i="1"/>
  <c r="H72" i="1"/>
  <c r="F146" i="1"/>
  <c r="J143" i="1"/>
  <c r="I143" i="1"/>
  <c r="H138" i="1"/>
  <c r="H32" i="1"/>
  <c r="I32" i="1" s="1"/>
  <c r="J32" i="1" s="1"/>
  <c r="F31" i="1"/>
  <c r="G155" i="1"/>
  <c r="D151" i="1"/>
  <c r="D155" i="1"/>
  <c r="J34" i="1"/>
  <c r="I34" i="1"/>
  <c r="D83" i="1"/>
  <c r="J137" i="1"/>
  <c r="I137" i="1"/>
  <c r="I149" i="1"/>
  <c r="J149" i="1"/>
  <c r="J131" i="1"/>
  <c r="I131" i="1"/>
  <c r="I130" i="1"/>
  <c r="J130" i="1" s="1"/>
  <c r="H155" i="1"/>
  <c r="F154" i="1"/>
  <c r="I55" i="1"/>
  <c r="I57" i="1" s="1"/>
  <c r="I70" i="1"/>
  <c r="F148" i="1"/>
  <c r="J16" i="1"/>
  <c r="G46" i="1"/>
  <c r="G84" i="1" s="1"/>
  <c r="I48" i="1"/>
  <c r="J55" i="1"/>
  <c r="I64" i="1"/>
  <c r="I74" i="1"/>
  <c r="I78" i="1"/>
  <c r="I90" i="1"/>
  <c r="I96" i="1" s="1"/>
  <c r="I94" i="1"/>
  <c r="I105" i="1"/>
  <c r="I120" i="1"/>
  <c r="J120" i="1" s="1"/>
  <c r="I124" i="1"/>
  <c r="I128" i="1"/>
  <c r="I13" i="1"/>
  <c r="I22" i="1"/>
  <c r="I39" i="1"/>
  <c r="J39" i="1" s="1"/>
  <c r="I43" i="1"/>
  <c r="H46" i="1"/>
  <c r="H60" i="1" s="1"/>
  <c r="I52" i="1"/>
  <c r="I53" i="1" s="1"/>
  <c r="J64" i="1"/>
  <c r="I68" i="1"/>
  <c r="J74" i="1"/>
  <c r="J90" i="1"/>
  <c r="J94" i="1"/>
  <c r="I102" i="1"/>
  <c r="J102" i="1" s="1"/>
  <c r="I113" i="1"/>
  <c r="J113" i="1" s="1"/>
  <c r="I117" i="1"/>
  <c r="J124" i="1"/>
  <c r="J128" i="1"/>
  <c r="F136" i="1"/>
  <c r="I139" i="1"/>
  <c r="H148" i="1"/>
  <c r="H150" i="1" s="1"/>
  <c r="H151" i="1" s="1"/>
  <c r="I154" i="1"/>
  <c r="F28" i="1"/>
  <c r="F108" i="1"/>
  <c r="I134" i="1"/>
  <c r="F144" i="1"/>
  <c r="J95" i="1"/>
  <c r="J106" i="1"/>
  <c r="I114" i="1"/>
  <c r="I118" i="1"/>
  <c r="J118" i="1" s="1"/>
  <c r="I14" i="1"/>
  <c r="I40" i="1"/>
  <c r="I44" i="1"/>
  <c r="D86" i="1"/>
  <c r="F23" i="1"/>
  <c r="I36" i="1"/>
  <c r="E72" i="1"/>
  <c r="I103" i="1"/>
  <c r="I108" i="1" s="1"/>
  <c r="D72" i="1"/>
  <c r="E15" i="1"/>
  <c r="F15" i="1" s="1"/>
  <c r="I66" i="1"/>
  <c r="I76" i="1"/>
  <c r="I92" i="1"/>
  <c r="I97" i="1" s="1"/>
  <c r="I122" i="1"/>
  <c r="I126" i="1"/>
  <c r="I11" i="1"/>
  <c r="I20" i="1"/>
  <c r="I41" i="1"/>
  <c r="I45" i="1"/>
  <c r="F96" i="1"/>
  <c r="F99" i="1" s="1"/>
  <c r="I115" i="1"/>
  <c r="J115" i="1"/>
  <c r="D46" i="1"/>
  <c r="D60" i="1" s="1"/>
  <c r="I80" i="1" l="1"/>
  <c r="E86" i="1"/>
  <c r="I133" i="1"/>
  <c r="I69" i="1"/>
  <c r="J69" i="1" s="1"/>
  <c r="D47" i="1"/>
  <c r="D49" i="1" s="1"/>
  <c r="I132" i="1"/>
  <c r="J132" i="1" s="1"/>
  <c r="F60" i="1"/>
  <c r="D84" i="1"/>
  <c r="E83" i="1"/>
  <c r="E84" i="1"/>
  <c r="I17" i="1"/>
  <c r="J99" i="1"/>
  <c r="I99" i="1"/>
  <c r="J15" i="1"/>
  <c r="I15" i="1"/>
  <c r="H83" i="1"/>
  <c r="I144" i="1"/>
  <c r="J144" i="1" s="1"/>
  <c r="D61" i="1"/>
  <c r="J108" i="1"/>
  <c r="H47" i="1"/>
  <c r="H49" i="1" s="1"/>
  <c r="H59" i="1"/>
  <c r="H61" i="1" s="1"/>
  <c r="H82" i="1"/>
  <c r="I138" i="1"/>
  <c r="J138" i="1" s="1"/>
  <c r="I148" i="1"/>
  <c r="I150" i="1" s="1"/>
  <c r="F150" i="1"/>
  <c r="I72" i="1"/>
  <c r="J72" i="1" s="1"/>
  <c r="H84" i="1"/>
  <c r="H86" i="1"/>
  <c r="J103" i="1"/>
  <c r="G60" i="1"/>
  <c r="G61" i="1" s="1"/>
  <c r="G83" i="1"/>
  <c r="I23" i="1"/>
  <c r="F46" i="1"/>
  <c r="F84" i="1" s="1"/>
  <c r="I107" i="1"/>
  <c r="J107" i="1" s="1"/>
  <c r="F109" i="1"/>
  <c r="E19" i="1"/>
  <c r="E24" i="1" s="1"/>
  <c r="F151" i="1"/>
  <c r="F98" i="1"/>
  <c r="J96" i="1"/>
  <c r="J23" i="1"/>
  <c r="J31" i="1"/>
  <c r="I31" i="1"/>
  <c r="I28" i="1"/>
  <c r="J28" i="1" s="1"/>
  <c r="F85" i="1"/>
  <c r="F155" i="1"/>
  <c r="J155" i="1" s="1"/>
  <c r="J154" i="1"/>
  <c r="G86" i="1"/>
  <c r="I10" i="1"/>
  <c r="J10" i="1"/>
  <c r="F19" i="1"/>
  <c r="J136" i="1"/>
  <c r="I136" i="1"/>
  <c r="I146" i="1" l="1"/>
  <c r="J146" i="1" s="1"/>
  <c r="J150" i="1"/>
  <c r="I84" i="1"/>
  <c r="J84" i="1" s="1"/>
  <c r="E47" i="1"/>
  <c r="E49" i="1" s="1"/>
  <c r="E59" i="1"/>
  <c r="E82" i="1"/>
  <c r="I85" i="1"/>
  <c r="J85" i="1" s="1"/>
  <c r="I46" i="1"/>
  <c r="I60" i="1" s="1"/>
  <c r="J60" i="1" s="1"/>
  <c r="F83" i="1"/>
  <c r="J148" i="1"/>
  <c r="J19" i="1"/>
  <c r="F24" i="1"/>
  <c r="I19" i="1"/>
  <c r="I24" i="1" s="1"/>
  <c r="J98" i="1"/>
  <c r="I98" i="1"/>
  <c r="I151" i="1"/>
  <c r="J151" i="1" s="1"/>
  <c r="I109" i="1"/>
  <c r="J109" i="1" s="1"/>
  <c r="I155" i="1"/>
  <c r="F86" i="1"/>
  <c r="I86" i="1" l="1"/>
  <c r="J86" i="1"/>
  <c r="E61" i="1"/>
  <c r="F59" i="1"/>
  <c r="I83" i="1"/>
  <c r="J83" i="1" s="1"/>
  <c r="J24" i="1"/>
  <c r="F47" i="1"/>
  <c r="F82" i="1"/>
  <c r="J46" i="1"/>
  <c r="I47" i="1"/>
  <c r="I49" i="1" s="1"/>
  <c r="I59" i="1"/>
  <c r="I61" i="1" s="1"/>
  <c r="F61" i="1" l="1"/>
  <c r="J61" i="1" s="1"/>
  <c r="J59" i="1"/>
  <c r="J82" i="1"/>
  <c r="I82" i="1"/>
  <c r="F49" i="1"/>
  <c r="J49" i="1" s="1"/>
  <c r="J47" i="1"/>
</calcChain>
</file>

<file path=xl/sharedStrings.xml><?xml version="1.0" encoding="utf-8"?>
<sst xmlns="http://schemas.openxmlformats.org/spreadsheetml/2006/main" count="320" uniqueCount="307">
  <si>
    <t>&lt;xlsMetaGen compressed="lzma" version="1.1"&gt;XQAAQADdHQAAAAAAAAAeG0ind2MmsenNkiyJQ699xlNRlKb6pIugbS8qT3U/vjBwEGJEd+k2OhYbNLml045ILyfGpd6ewsuF+Tf2tyWHaHh9Gj2FUtt6oWBN6KGbSd8UVN/CCYKyP5d9OiyOcDISD3Y4H76428VeQxkMRX6JvyeTsbcakszHBKqvD8GJ1KtgyILh3FLOBogx3BOsnRygeEbi0jmtqBqcOrbuT3vYC/P5XkxRm5pVp0lWoHi3+fR2l4MUd9aTy85TtXrU5s/4Eqs1mbIk25EDDidpsiCIlTqBzErre4uBSAvfhgt6WPy5dbyy5NKvDXILHGdZJVm3NP6g53gEJSPXH2iP2igBzbZrMYBGDfi06wn+H3GvV4vd0NcQJXZebawlZehvASezXLwTKsnU2d9+2wgzfMPXOZ/N2yXzQds5odJfRqPtnezP0/KlZFjeh+PxpRlHVknK0cMWTCiikZugMW36i8+OfRljPy/v1GmqQu+MNw8HtvQ1sG5jTBZLXmUCZ2s1/7ZiBPbg71XbF6xBwGTjVeOBKeHySzWhBqRYJ/tVWRp4Ppo3ufbOn+IgQ9lj4qhg7WPfPcP3jaHQiTi83kTmjLlGISLBM4xufG75i2Jq5XeUIFSXEhwguxbbo6Fy6BfLF72bmgUM/plRr9SwYwTf8wdf+kAb2LuhESYpEH8H4T3e639ioKl/hLBZYHM45AomsFY4QnhHuSRc3vysxsWgHjdIN3ZYM0Az/itCmO+1uZ2nz9wwmb0ODfLvjLlQNma9ZbEpQ6bDDGSLctAPW6o4gU6DvnQatlg0nUWERhc/VmF7U9LoM2U60VpNLvgn9M3JBdf1C1m5eUX0P+FnR3MkjojDFHJMhrwfMMRWkEgVZmC7TwLHtxUHEfxL07/I2RGvgC6s7Jmrr2LUS1hj3OACkKdHJMLTvN+6IxMC&lt;/xlsMetaGen&gt;</t>
  </si>
  <si>
    <t>100043810</t>
  </si>
  <si>
    <t>100043811</t>
  </si>
  <si>
    <t>100043812</t>
  </si>
  <si>
    <t>100043813</t>
  </si>
  <si>
    <t>100043814</t>
  </si>
  <si>
    <t>100043815</t>
  </si>
  <si>
    <t>100043816</t>
  </si>
  <si>
    <t>100043817</t>
  </si>
  <si>
    <t>100043818</t>
  </si>
  <si>
    <t>100043819</t>
  </si>
  <si>
    <t>Return to Main Page</t>
  </si>
  <si>
    <t>LHIN Program:  Revenue &amp; Expenses</t>
  </si>
  <si>
    <t>Budget</t>
  </si>
  <si>
    <t>Budget Adjustments</t>
  </si>
  <si>
    <t>Total</t>
  </si>
  <si>
    <t>YTD Actual</t>
  </si>
  <si>
    <t>Q4 Forecast</t>
  </si>
  <si>
    <t>Q4 $ Forecast Variance to Budget</t>
  </si>
  <si>
    <t>Q4 % Forecast Variance to Budget</t>
  </si>
  <si>
    <t>Comments
Explanations are required where 
the Q4 Forecasted % exceeds +/-10%</t>
  </si>
  <si>
    <t>100667517</t>
  </si>
  <si>
    <t>Revenue</t>
  </si>
  <si>
    <t>100667518</t>
  </si>
  <si>
    <t>LHIN Global Base Allocation</t>
  </si>
  <si>
    <t>100667519</t>
  </si>
  <si>
    <t>HBAM Funding (CCAC only)</t>
  </si>
  <si>
    <t>100667520</t>
  </si>
  <si>
    <t>Quality-Based Procedures (CCAC only)</t>
  </si>
  <si>
    <t>100667521</t>
  </si>
  <si>
    <t>MOHLTC Base Allocation</t>
  </si>
  <si>
    <t>100667522</t>
  </si>
  <si>
    <t>MOHLTC Other funding envelopes</t>
  </si>
  <si>
    <t>100667523</t>
  </si>
  <si>
    <t>LHIN One Time</t>
  </si>
  <si>
    <t>100667524</t>
  </si>
  <si>
    <t>MOHLTC One Time</t>
  </si>
  <si>
    <t>100667525</t>
  </si>
  <si>
    <t>Paymaster Flow Through (Row 80)</t>
  </si>
  <si>
    <t>100667526</t>
  </si>
  <si>
    <t>Service Recipient Revenue</t>
  </si>
  <si>
    <t>100667527</t>
  </si>
  <si>
    <t>Subtotal Revenue LHIN/MOHLTC</t>
  </si>
  <si>
    <t>100667528</t>
  </si>
  <si>
    <t>Recoveries from External/Internal Sources</t>
  </si>
  <si>
    <t>100667529</t>
  </si>
  <si>
    <t>Donations</t>
  </si>
  <si>
    <t>100667530</t>
  </si>
  <si>
    <t>Other Funding Sources &amp; Other Revenue</t>
  </si>
  <si>
    <t>100667531</t>
  </si>
  <si>
    <t>Subtotal Other Revenues</t>
  </si>
  <si>
    <t>100667532</t>
  </si>
  <si>
    <t>TOTAL REVENUE                               FUND TYPE 2</t>
  </si>
  <si>
    <t>100667533</t>
  </si>
  <si>
    <t>EXPENSES</t>
  </si>
  <si>
    <t>100667534</t>
  </si>
  <si>
    <t>Compensation</t>
  </si>
  <si>
    <t>100667535</t>
  </si>
  <si>
    <t>Salaries (Worked hours + Benefit hours cost) (Row 92+103)</t>
  </si>
  <si>
    <t>100667536</t>
  </si>
  <si>
    <t>Benefit Contributions (Row 93+104)</t>
  </si>
  <si>
    <t>100667537</t>
  </si>
  <si>
    <t>Employee Future Benefit Compensation</t>
  </si>
  <si>
    <t>100667538</t>
  </si>
  <si>
    <t>Physician Compensation (Row 130)</t>
  </si>
  <si>
    <t>100667539</t>
  </si>
  <si>
    <t>Physician Assistant Compensation (Row 131)</t>
  </si>
  <si>
    <t>100667540</t>
  </si>
  <si>
    <t>Nurse Practitioner Compensation  (Row 132)</t>
  </si>
  <si>
    <t>Partial vacancy during year</t>
  </si>
  <si>
    <t>100667541</t>
  </si>
  <si>
    <t>Physiotherapist Compensation (Row 133)</t>
  </si>
  <si>
    <t>100667542</t>
  </si>
  <si>
    <t>Chiropractor Compensation (Row 134)</t>
  </si>
  <si>
    <t>100667543</t>
  </si>
  <si>
    <t>All Other Medical Staff Compensation (Row 135)</t>
  </si>
  <si>
    <t>100667544</t>
  </si>
  <si>
    <t>Sessional Fees</t>
  </si>
  <si>
    <t>100667545</t>
  </si>
  <si>
    <t>Service Costs</t>
  </si>
  <si>
    <t>100667546</t>
  </si>
  <si>
    <t>Med/Surgical Supplies &amp; Drugs</t>
  </si>
  <si>
    <t>100667547</t>
  </si>
  <si>
    <t>Supplies &amp; Sundry Expenses</t>
  </si>
  <si>
    <t>100667548</t>
  </si>
  <si>
    <t>Community One Time Expense</t>
  </si>
  <si>
    <t>100667549</t>
  </si>
  <si>
    <t>Equipment Expenses</t>
  </si>
  <si>
    <t>100667550</t>
  </si>
  <si>
    <t>Amortization on Major Equip, Software License &amp; Fees</t>
  </si>
  <si>
    <t>100667551</t>
  </si>
  <si>
    <t>Contracted Out Expense</t>
  </si>
  <si>
    <t>100667552</t>
  </si>
  <si>
    <t>Buildings &amp; Grounds Expenses</t>
  </si>
  <si>
    <t>100667553</t>
  </si>
  <si>
    <t>Building Amortization</t>
  </si>
  <si>
    <t>100667554</t>
  </si>
  <si>
    <t>TOTAL EXPENSES                               FUND TYPE 2</t>
  </si>
  <si>
    <t>100667555</t>
  </si>
  <si>
    <t>NET SURPLUS/(DEFICIT) FROM OPERATIONS</t>
  </si>
  <si>
    <t>100667556</t>
  </si>
  <si>
    <t>Amortization - Grants/Donations Revenue</t>
  </si>
  <si>
    <t>100667557</t>
  </si>
  <si>
    <t>SURPLUS/DEFICIT Incl. Amortization of Grants/Donations</t>
  </si>
  <si>
    <t>100667558</t>
  </si>
  <si>
    <t>FUND TYPE 3 - OTHER</t>
  </si>
  <si>
    <t>100667559</t>
  </si>
  <si>
    <t>Total Revenue (Type 3)</t>
  </si>
  <si>
    <t>100667560</t>
  </si>
  <si>
    <t>Total Expenses (Type 3)</t>
  </si>
  <si>
    <t>100667561</t>
  </si>
  <si>
    <t>NET SURPLUS/(DEFICIT)                     FUND TYPE 3</t>
  </si>
  <si>
    <t>100667562</t>
  </si>
  <si>
    <t>FUND TYPE 1 - HOSPITAL</t>
  </si>
  <si>
    <t>100667563</t>
  </si>
  <si>
    <t>Total Revenue (Type 1)</t>
  </si>
  <si>
    <t>100667564</t>
  </si>
  <si>
    <t>Total Expenses (Type 1)</t>
  </si>
  <si>
    <t>100667565</t>
  </si>
  <si>
    <t>NET SURPLUS/(DEFICIT)                     FUND TYPE 1</t>
  </si>
  <si>
    <t>100667566</t>
  </si>
  <si>
    <t>ALL FUND TYPES</t>
  </si>
  <si>
    <t>100667567</t>
  </si>
  <si>
    <t>Total Revenue (All Funds)</t>
  </si>
  <si>
    <t>100667568</t>
  </si>
  <si>
    <t>Total Expenses (All Funds)</t>
  </si>
  <si>
    <t>100667569</t>
  </si>
  <si>
    <t>NET SURPLUS/(DEFICIT)                     ALL FUND TYPES</t>
  </si>
  <si>
    <t>100667570</t>
  </si>
  <si>
    <t>Total Admin Expenses  Allocated to the TPBEs</t>
  </si>
  <si>
    <t>100667571</t>
  </si>
  <si>
    <t>Undistributed Accounting Centres</t>
  </si>
  <si>
    <t>100667572</t>
  </si>
  <si>
    <t>Plant Operations</t>
  </si>
  <si>
    <t>100667573</t>
  </si>
  <si>
    <t>Volunteer Services</t>
  </si>
  <si>
    <t>100667574</t>
  </si>
  <si>
    <t>Information Systems Support</t>
  </si>
  <si>
    <t>100667575</t>
  </si>
  <si>
    <t>General Administration</t>
  </si>
  <si>
    <t>100667576</t>
  </si>
  <si>
    <t>Other Administrative Expense</t>
  </si>
  <si>
    <t>100667577</t>
  </si>
  <si>
    <t>Admin &amp; Support Services</t>
  </si>
  <si>
    <t>100667578</t>
  </si>
  <si>
    <t>Management Clinical Services</t>
  </si>
  <si>
    <t>100667579</t>
  </si>
  <si>
    <t>Medical Resources</t>
  </si>
  <si>
    <t>100667580</t>
  </si>
  <si>
    <t>Total Admin &amp; Undistributed Expenses</t>
  </si>
  <si>
    <t>100667581</t>
  </si>
  <si>
    <t>PAYMASTER AGREEMENTS</t>
  </si>
  <si>
    <t>100667582</t>
  </si>
  <si>
    <t>Enter details here</t>
  </si>
  <si>
    <t>100667583</t>
  </si>
  <si>
    <t>100667584</t>
  </si>
  <si>
    <t>100667585</t>
  </si>
  <si>
    <t>100667586</t>
  </si>
  <si>
    <t>100667587</t>
  </si>
  <si>
    <t>100667588</t>
  </si>
  <si>
    <t>Total Paymaster/Flow Through (transfers to line 18 above)</t>
  </si>
  <si>
    <t>100667589</t>
  </si>
  <si>
    <t>GLOBAL INDICATORS</t>
  </si>
  <si>
    <t>100667590</t>
  </si>
  <si>
    <t>% Non-LHIN/MOHLTC Global Revenue (Fund Type 2 only)</t>
  </si>
  <si>
    <t>100667591</t>
  </si>
  <si>
    <t>% Fund Type 2 Expenses Spent on Admin &amp; Support</t>
  </si>
  <si>
    <t>100667592</t>
  </si>
  <si>
    <t>% Fund Type 2 Expenses Spent on Admin (Total)</t>
  </si>
  <si>
    <t>100667593</t>
  </si>
  <si>
    <t>% Total Benefits / Total Compensation (incl. ben. contr.)</t>
  </si>
  <si>
    <t>100667594</t>
  </si>
  <si>
    <t xml:space="preserve">% Total Compensation (MOS &amp; UPP) / Total Expenses </t>
  </si>
  <si>
    <t>100667595</t>
  </si>
  <si>
    <t>100667596</t>
  </si>
  <si>
    <t>LHIN Program:  FTE Planning</t>
  </si>
  <si>
    <t>100667597</t>
  </si>
  <si>
    <t>721 FTE- Administration and Support Services</t>
  </si>
  <si>
    <t>100667598</t>
  </si>
  <si>
    <t>MOS FTE - Admin &amp; Support</t>
  </si>
  <si>
    <t>100667599</t>
  </si>
  <si>
    <t>UPP  FTE - Admin &amp; Support</t>
  </si>
  <si>
    <t>100667600</t>
  </si>
  <si>
    <t>Salaries (Worked hours + Benefit hours cost) - Admin &amp; Support</t>
  </si>
  <si>
    <t>100667601</t>
  </si>
  <si>
    <t>Benefit Contributions - Admin &amp; Support</t>
  </si>
  <si>
    <t>100667602</t>
  </si>
  <si>
    <t># of Volunteers - Admin &amp; Support</t>
  </si>
  <si>
    <t>100667603</t>
  </si>
  <si>
    <t>Volunteer Hours - Admin &amp; Support</t>
  </si>
  <si>
    <t>100667604</t>
  </si>
  <si>
    <t>Total Admin &amp; Support Services FTE</t>
  </si>
  <si>
    <t>100667605</t>
  </si>
  <si>
    <t>Total Admin &amp; Support Services Total Compensation</t>
  </si>
  <si>
    <t>100667606</t>
  </si>
  <si>
    <t>Average Cost per Admin &amp; Support Services FTE</t>
  </si>
  <si>
    <t>100667607</t>
  </si>
  <si>
    <t>Admin &amp; Support Services VH as % of Total FTE</t>
  </si>
  <si>
    <t>100667608</t>
  </si>
  <si>
    <t>725 FTE- Direct Services</t>
  </si>
  <si>
    <t>100667609</t>
  </si>
  <si>
    <t>MOS FTE - Direct</t>
  </si>
  <si>
    <t>100667610</t>
  </si>
  <si>
    <t>UPP  FTE - Direct</t>
  </si>
  <si>
    <t>100667611</t>
  </si>
  <si>
    <t>Salaries (Worked hours + Benefit hours cost) - Direct</t>
  </si>
  <si>
    <t>100667612</t>
  </si>
  <si>
    <t>Benefit Contributions - Direct</t>
  </si>
  <si>
    <t>100667613</t>
  </si>
  <si>
    <t># of Volunteers - Direct</t>
  </si>
  <si>
    <t>100667614</t>
  </si>
  <si>
    <t>Volunteer Hours - Direct</t>
  </si>
  <si>
    <t>100667615</t>
  </si>
  <si>
    <t>Total Direct Services FTE</t>
  </si>
  <si>
    <t>100667616</t>
  </si>
  <si>
    <t>Total Direct Services Total Compensation</t>
  </si>
  <si>
    <t>100667617</t>
  </si>
  <si>
    <t>Average Cost Per Direct Servicers FTE</t>
  </si>
  <si>
    <t>100667618</t>
  </si>
  <si>
    <t>Direct Services VH as % of Total FTE</t>
  </si>
  <si>
    <t>100667619</t>
  </si>
  <si>
    <t>FTE- Medical Staff Remuneration</t>
  </si>
  <si>
    <t>100667620</t>
  </si>
  <si>
    <t xml:space="preserve">Physician FTE </t>
  </si>
  <si>
    <t>100667621</t>
  </si>
  <si>
    <t>Salaries (Worked hours + Benefit hours cost) - Physician</t>
  </si>
  <si>
    <t>100667622</t>
  </si>
  <si>
    <t>Benefit Contributions - Physician</t>
  </si>
  <si>
    <t>100667623</t>
  </si>
  <si>
    <t xml:space="preserve">Physician Assistant FTE </t>
  </si>
  <si>
    <t>100667624</t>
  </si>
  <si>
    <t>Salaries (Worked hours + Benefit hours cost) - Physician Assist</t>
  </si>
  <si>
    <t>100667625</t>
  </si>
  <si>
    <t>Benefit Contributions - Physician Assist</t>
  </si>
  <si>
    <t>100667626</t>
  </si>
  <si>
    <t>NP FTE</t>
  </si>
  <si>
    <t>100667627</t>
  </si>
  <si>
    <t>Salaries (Worked hours + Benefit hours cost) - NP</t>
  </si>
  <si>
    <t>100667628</t>
  </si>
  <si>
    <t>Benefit Contributions - NP</t>
  </si>
  <si>
    <t>100667629</t>
  </si>
  <si>
    <t xml:space="preserve">Physiotherapist FTE </t>
  </si>
  <si>
    <t>100667630</t>
  </si>
  <si>
    <t>100667631</t>
  </si>
  <si>
    <t>100667632</t>
  </si>
  <si>
    <t>Chiropractor FTE</t>
  </si>
  <si>
    <t>100667633</t>
  </si>
  <si>
    <t>Salaries (Worked hours + Benefit hours cost) - Chiropractor</t>
  </si>
  <si>
    <t>100667634</t>
  </si>
  <si>
    <t>100667635</t>
  </si>
  <si>
    <t>All Other Medical Staff FTE</t>
  </si>
  <si>
    <t>100667636</t>
  </si>
  <si>
    <t>Salaries (Worked hours + Benefit hours cost) - Other Med</t>
  </si>
  <si>
    <t>100667637</t>
  </si>
  <si>
    <t>Benefit Contributions - Other Med</t>
  </si>
  <si>
    <t>100667638</t>
  </si>
  <si>
    <t>Total Compensation - Physician</t>
  </si>
  <si>
    <t>100667639</t>
  </si>
  <si>
    <t>Total Compensation - Physician Assistant</t>
  </si>
  <si>
    <t>100667640</t>
  </si>
  <si>
    <t>Total Compensation - NP</t>
  </si>
  <si>
    <t>100667641</t>
  </si>
  <si>
    <t>Total Compensation - Physiotherapists</t>
  </si>
  <si>
    <t>100667642</t>
  </si>
  <si>
    <t>Total Compensation - Chiropractors</t>
  </si>
  <si>
    <t>100667643</t>
  </si>
  <si>
    <t>Total Compensation - Other Medical Staff</t>
  </si>
  <si>
    <t>100667644</t>
  </si>
  <si>
    <t>Average Cost per FTE - Physician</t>
  </si>
  <si>
    <t>100667645</t>
  </si>
  <si>
    <t>Average Cost per FTE - Physician Assistant</t>
  </si>
  <si>
    <t>100667646</t>
  </si>
  <si>
    <t>Average Cost per FTE - NP</t>
  </si>
  <si>
    <t>100667647</t>
  </si>
  <si>
    <t>Average Cost per FTE - Physiotherapists</t>
  </si>
  <si>
    <t>100667648</t>
  </si>
  <si>
    <t>Average Cost per FTE - Chiropractor</t>
  </si>
  <si>
    <t>100667649</t>
  </si>
  <si>
    <t>Average Cost per FTE - Other Medical Staff</t>
  </si>
  <si>
    <t>100667650</t>
  </si>
  <si>
    <t>TOTAL PROGRAM FTE SUMMARY</t>
  </si>
  <si>
    <t>100667651</t>
  </si>
  <si>
    <t>MOS FTE</t>
  </si>
  <si>
    <t>100667652</t>
  </si>
  <si>
    <t>UPP  FTE</t>
  </si>
  <si>
    <t>100667653</t>
  </si>
  <si>
    <t>Total FTE Physician, Physician Asst, NP, Physiotherapists, Chiropractor, Other Med Staff</t>
  </si>
  <si>
    <t>100667654</t>
  </si>
  <si>
    <t>Total FTE</t>
  </si>
  <si>
    <t>100667655</t>
  </si>
  <si>
    <t>TOTAL PROGRAM FTE Compensation</t>
  </si>
  <si>
    <t>100667656</t>
  </si>
  <si>
    <t>Worked hours Cost</t>
  </si>
  <si>
    <t>100667657</t>
  </si>
  <si>
    <t>Benefit hours cost (includes contributions)</t>
  </si>
  <si>
    <t>100667658</t>
  </si>
  <si>
    <t>Total Compensation</t>
  </si>
  <si>
    <t>100667659</t>
  </si>
  <si>
    <t>Average Cost Per FTE</t>
  </si>
  <si>
    <t>100667660</t>
  </si>
  <si>
    <t>TOTAL PROGRAM Volunteer Summary</t>
  </si>
  <si>
    <t>100667661</t>
  </si>
  <si>
    <t># of Volunteers</t>
  </si>
  <si>
    <t>100667662</t>
  </si>
  <si>
    <t>Volunteer Hours</t>
  </si>
  <si>
    <t>100667663</t>
  </si>
  <si>
    <t>VH as % of Total 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</si>
</sst>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164" formatCode="&quot;$&quot;#,##0.00;\(&quot;$&quot;#,##0.00\)"/>
    <numFmt numFmtId="165" formatCode="#,##0;\(#,##0\)"/>
    <numFmt numFmtId="166" formatCode="\$#,##0_);[Red]&quot;($&quot;#,##0\)"/>
    <numFmt numFmtId="167" formatCode="0.0%;\(0.0%\)"/>
    <numFmt numFmtId="168" formatCode="#,##0.00;\(#,##0.00\)"/>
    <numFmt numFmtId="169" formatCode="&quot;$&quot;#,##0;\(&quot;$&quot;#,##0\)"/>
    <numFmt numFmtId="170" formatCode="#,##0.0;\(#,##0.0\)"/>
    <numFmt numFmtId="171" formatCode="0.00%;\(0.00%\)"/>
    <numFmt numFmtId="172" formatCode="0.0%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sz val="10"/>
      <color indexed="8"/>
      <name val="Calibri"/>
      <family val="2"/>
    </font>
    <font>
      <b/>
      <sz val="10"/>
      <color indexed="12"/>
      <name val="Calibri"/>
      <family val="2"/>
    </font>
    <font>
      <b/>
      <sz val="10"/>
      <name val="Arial"/>
      <family val="2"/>
    </font>
    <font>
      <b/>
      <u/>
      <sz val="10"/>
      <color indexed="12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12"/>
      <name val="Arial"/>
      <family val="2"/>
    </font>
    <font>
      <sz val="10"/>
      <color rgb="FF0000FF"/>
      <name val="Arial"/>
      <family val="2"/>
    </font>
    <font>
      <b/>
      <sz val="10"/>
      <color rgb="FF0000FF"/>
      <name val="Arial"/>
      <family val="2"/>
    </font>
    <font>
      <sz val="10"/>
      <color indexed="12"/>
      <name val="Arial"/>
      <family val="2"/>
    </font>
    <font>
      <b/>
      <sz val="10"/>
      <color rgb="FFFF0000"/>
      <name val="Arial"/>
      <family val="2"/>
    </font>
    <font>
      <sz val="11"/>
      <color indexed="8"/>
      <name val="Calibri"/>
      <family val="2"/>
    </font>
    <font>
      <b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7"/>
        <bgColor indexed="41"/>
      </patternFill>
    </fill>
    <fill>
      <patternFill patternType="solid">
        <fgColor indexed="26"/>
        <bgColor indexed="9"/>
      </patternFill>
    </fill>
    <fill>
      <patternFill patternType="solid">
        <fgColor rgb="FFFFFFCC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C99"/>
        <bgColor indexed="22"/>
      </patternFill>
    </fill>
    <fill>
      <patternFill patternType="solid">
        <fgColor rgb="FFFFFFCC"/>
        <bgColor indexed="9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C99"/>
        <bgColor indexed="64"/>
      </patternFill>
    </fill>
  </fills>
  <borders count="52">
    <border>
      <left/>
      <right/>
      <top/>
      <bottom/>
      <diagonal/>
    </border>
    <border>
      <left style="thick">
        <color indexed="8"/>
      </left>
      <right style="medium">
        <color indexed="8"/>
      </right>
      <top style="thick">
        <color indexed="8"/>
      </top>
      <bottom/>
      <diagonal/>
    </border>
    <border>
      <left style="medium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ck">
        <color indexed="8"/>
      </top>
      <bottom/>
      <diagonal/>
    </border>
    <border>
      <left style="thin">
        <color indexed="8"/>
      </left>
      <right/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medium">
        <color indexed="64"/>
      </right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ck">
        <color indexed="8"/>
      </right>
      <top style="thin">
        <color indexed="8"/>
      </top>
      <bottom/>
      <diagonal/>
    </border>
    <border>
      <left style="thick">
        <color indexed="8"/>
      </left>
      <right style="medium">
        <color indexed="64"/>
      </right>
      <top/>
      <bottom style="thin">
        <color indexed="64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medium">
        <color indexed="8"/>
      </bottom>
      <diagonal/>
    </border>
    <border>
      <left style="thick">
        <color indexed="8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medium">
        <color indexed="8"/>
      </right>
      <top style="thin">
        <color indexed="8"/>
      </top>
      <bottom style="thick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/>
    <xf numFmtId="0" fontId="18" fillId="0" borderId="0"/>
  </cellStyleXfs>
  <cellXfs count="180">
    <xf numFmtId="0" fontId="0" fillId="0" borderId="0" xfId="0"/>
    <xf numFmtId="0" fontId="3" fillId="0" borderId="0" xfId="0" applyFont="1"/>
    <xf numFmtId="0" fontId="4" fillId="0" borderId="0" xfId="0" applyFont="1"/>
    <xf numFmtId="0" fontId="5" fillId="2" borderId="0" xfId="0" applyFont="1" applyFill="1"/>
    <xf numFmtId="0" fontId="6" fillId="0" borderId="0" xfId="0" applyFont="1"/>
    <xf numFmtId="0" fontId="5" fillId="2" borderId="0" xfId="0" applyFont="1" applyFill="1" applyAlignment="1">
      <alignment horizontal="left"/>
    </xf>
    <xf numFmtId="164" fontId="6" fillId="0" borderId="0" xfId="0" applyNumberFormat="1" applyFont="1"/>
    <xf numFmtId="0" fontId="7" fillId="0" borderId="0" xfId="0" applyFont="1" applyAlignment="1">
      <alignment vertical="top" wrapText="1"/>
    </xf>
    <xf numFmtId="0" fontId="8" fillId="2" borderId="0" xfId="0" applyFont="1" applyFill="1"/>
    <xf numFmtId="0" fontId="9" fillId="2" borderId="0" xfId="3" applyNumberFormat="1" applyFont="1" applyFill="1" applyBorder="1" applyAlignment="1" applyProtection="1">
      <alignment horizontal="left" vertical="top" wrapText="1"/>
    </xf>
    <xf numFmtId="0" fontId="8" fillId="3" borderId="1" xfId="0" applyFont="1" applyFill="1" applyBorder="1" applyAlignment="1">
      <alignment vertical="top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8" fillId="3" borderId="8" xfId="0" applyFont="1" applyFill="1" applyBorder="1" applyAlignment="1">
      <alignment vertical="top"/>
    </xf>
    <xf numFmtId="165" fontId="8" fillId="3" borderId="9" xfId="0" applyNumberFormat="1" applyFont="1" applyFill="1" applyBorder="1" applyAlignment="1">
      <alignment vertical="top"/>
    </xf>
    <xf numFmtId="165" fontId="8" fillId="3" borderId="10" xfId="0" applyNumberFormat="1" applyFont="1" applyFill="1" applyBorder="1" applyAlignment="1">
      <alignment vertical="top"/>
    </xf>
    <xf numFmtId="165" fontId="8" fillId="3" borderId="11" xfId="0" applyNumberFormat="1" applyFont="1" applyFill="1" applyBorder="1" applyAlignment="1">
      <alignment vertical="top"/>
    </xf>
    <xf numFmtId="0" fontId="4" fillId="0" borderId="12" xfId="4" applyFont="1" applyBorder="1" applyAlignment="1">
      <alignment horizontal="left" vertical="top" wrapText="1"/>
    </xf>
    <xf numFmtId="166" fontId="12" fillId="0" borderId="13" xfId="0" applyNumberFormat="1" applyFont="1" applyBorder="1" applyAlignment="1">
      <alignment vertical="top" wrapText="1"/>
    </xf>
    <xf numFmtId="166" fontId="5" fillId="0" borderId="14" xfId="0" applyNumberFormat="1" applyFont="1" applyBorder="1" applyAlignment="1">
      <alignment vertical="top" wrapText="1"/>
    </xf>
    <xf numFmtId="166" fontId="5" fillId="0" borderId="15" xfId="0" applyNumberFormat="1" applyFont="1" applyBorder="1" applyAlignment="1">
      <alignment vertical="top" wrapText="1"/>
    </xf>
    <xf numFmtId="166" fontId="13" fillId="5" borderId="13" xfId="0" applyNumberFormat="1" applyFont="1" applyFill="1" applyBorder="1" applyAlignment="1" applyProtection="1">
      <alignment vertical="top" wrapText="1"/>
      <protection locked="0"/>
    </xf>
    <xf numFmtId="166" fontId="13" fillId="5" borderId="15" xfId="0" applyNumberFormat="1" applyFont="1" applyFill="1" applyBorder="1" applyAlignment="1" applyProtection="1">
      <alignment vertical="top" wrapText="1"/>
      <protection locked="0"/>
    </xf>
    <xf numFmtId="166" fontId="5" fillId="0" borderId="16" xfId="0" applyNumberFormat="1" applyFont="1" applyBorder="1" applyAlignment="1">
      <alignment vertical="top" wrapText="1"/>
    </xf>
    <xf numFmtId="167" fontId="5" fillId="0" borderId="14" xfId="0" applyNumberFormat="1" applyFont="1" applyBorder="1" applyAlignment="1">
      <alignment vertical="top" wrapText="1"/>
    </xf>
    <xf numFmtId="165" fontId="14" fillId="6" borderId="17" xfId="0" applyNumberFormat="1" applyFont="1" applyFill="1" applyBorder="1" applyAlignment="1" applyProtection="1">
      <alignment horizontal="left" vertical="top" wrapText="1"/>
      <protection locked="0"/>
    </xf>
    <xf numFmtId="166" fontId="13" fillId="6" borderId="14" xfId="0" applyNumberFormat="1" applyFont="1" applyFill="1" applyBorder="1" applyAlignment="1" applyProtection="1">
      <alignment vertical="top" wrapText="1"/>
      <protection locked="0"/>
    </xf>
    <xf numFmtId="0" fontId="8" fillId="0" borderId="12" xfId="4" applyFont="1" applyBorder="1" applyAlignment="1">
      <alignment horizontal="left" vertical="top" wrapText="1"/>
    </xf>
    <xf numFmtId="166" fontId="5" fillId="0" borderId="13" xfId="0" applyNumberFormat="1" applyFont="1" applyBorder="1" applyAlignment="1">
      <alignment vertical="top" wrapText="1"/>
    </xf>
    <xf numFmtId="166" fontId="5" fillId="5" borderId="13" xfId="0" applyNumberFormat="1" applyFont="1" applyFill="1" applyBorder="1" applyAlignment="1">
      <alignment vertical="top" wrapText="1"/>
    </xf>
    <xf numFmtId="166" fontId="5" fillId="5" borderId="15" xfId="0" applyNumberFormat="1" applyFont="1" applyFill="1" applyBorder="1" applyAlignment="1">
      <alignment vertical="top" wrapText="1"/>
    </xf>
    <xf numFmtId="0" fontId="8" fillId="7" borderId="12" xfId="4" applyFont="1" applyFill="1" applyBorder="1" applyAlignment="1">
      <alignment vertical="top"/>
    </xf>
    <xf numFmtId="166" fontId="8" fillId="3" borderId="13" xfId="0" applyNumberFormat="1" applyFont="1" applyFill="1" applyBorder="1" applyAlignment="1">
      <alignment vertical="top" wrapText="1"/>
    </xf>
    <xf numFmtId="166" fontId="8" fillId="3" borderId="14" xfId="0" applyNumberFormat="1" applyFont="1" applyFill="1" applyBorder="1" applyAlignment="1">
      <alignment vertical="top" wrapText="1"/>
    </xf>
    <xf numFmtId="166" fontId="8" fillId="3" borderId="15" xfId="0" applyNumberFormat="1" applyFont="1" applyFill="1" applyBorder="1" applyAlignment="1">
      <alignment vertical="top" wrapText="1"/>
    </xf>
    <xf numFmtId="166" fontId="8" fillId="3" borderId="10" xfId="0" applyNumberFormat="1" applyFont="1" applyFill="1" applyBorder="1" applyAlignment="1">
      <alignment vertical="top" wrapText="1"/>
    </xf>
    <xf numFmtId="167" fontId="8" fillId="3" borderId="14" xfId="0" applyNumberFormat="1" applyFont="1" applyFill="1" applyBorder="1" applyAlignment="1">
      <alignment vertical="top" wrapText="1"/>
    </xf>
    <xf numFmtId="165" fontId="8" fillId="3" borderId="17" xfId="0" applyNumberFormat="1" applyFont="1" applyFill="1" applyBorder="1" applyAlignment="1" applyProtection="1">
      <alignment horizontal="left" vertical="top" wrapText="1"/>
      <protection locked="0"/>
    </xf>
    <xf numFmtId="166" fontId="8" fillId="3" borderId="16" xfId="0" applyNumberFormat="1" applyFont="1" applyFill="1" applyBorder="1" applyAlignment="1">
      <alignment vertical="top" wrapText="1"/>
    </xf>
    <xf numFmtId="166" fontId="8" fillId="8" borderId="16" xfId="0" applyNumberFormat="1" applyFont="1" applyFill="1" applyBorder="1" applyAlignment="1">
      <alignment vertical="top" wrapText="1"/>
    </xf>
    <xf numFmtId="0" fontId="8" fillId="7" borderId="18" xfId="4" applyFont="1" applyFill="1" applyBorder="1" applyAlignment="1">
      <alignment vertical="top"/>
    </xf>
    <xf numFmtId="165" fontId="8" fillId="3" borderId="19" xfId="0" applyNumberFormat="1" applyFont="1" applyFill="1" applyBorder="1" applyAlignment="1">
      <alignment vertical="top"/>
    </xf>
    <xf numFmtId="165" fontId="8" fillId="3" borderId="20" xfId="0" applyNumberFormat="1" applyFont="1" applyFill="1" applyBorder="1" applyAlignment="1">
      <alignment vertical="top"/>
    </xf>
    <xf numFmtId="165" fontId="8" fillId="3" borderId="21" xfId="0" applyNumberFormat="1" applyFont="1" applyFill="1" applyBorder="1" applyAlignment="1">
      <alignment vertical="top"/>
    </xf>
    <xf numFmtId="0" fontId="8" fillId="7" borderId="22" xfId="4" applyFont="1" applyFill="1" applyBorder="1" applyAlignment="1">
      <alignment vertical="top"/>
    </xf>
    <xf numFmtId="165" fontId="8" fillId="3" borderId="23" xfId="0" applyNumberFormat="1" applyFont="1" applyFill="1" applyBorder="1" applyAlignment="1">
      <alignment vertical="top"/>
    </xf>
    <xf numFmtId="165" fontId="8" fillId="3" borderId="24" xfId="0" applyNumberFormat="1" applyFont="1" applyFill="1" applyBorder="1" applyAlignment="1">
      <alignment vertical="top"/>
    </xf>
    <xf numFmtId="0" fontId="3" fillId="0" borderId="12" xfId="4" applyFont="1" applyBorder="1" applyAlignment="1">
      <alignment horizontal="left" vertical="top" wrapText="1"/>
    </xf>
    <xf numFmtId="0" fontId="3" fillId="0" borderId="12" xfId="4" applyFont="1" applyBorder="1" applyAlignment="1">
      <alignment vertical="top"/>
    </xf>
    <xf numFmtId="166" fontId="15" fillId="6" borderId="16" xfId="0" applyNumberFormat="1" applyFont="1" applyFill="1" applyBorder="1" applyAlignment="1" applyProtection="1">
      <alignment vertical="top" wrapText="1"/>
      <protection locked="0"/>
    </xf>
    <xf numFmtId="166" fontId="15" fillId="9" borderId="13" xfId="0" applyNumberFormat="1" applyFont="1" applyFill="1" applyBorder="1" applyAlignment="1" applyProtection="1">
      <alignment vertical="top" wrapText="1"/>
      <protection locked="0"/>
    </xf>
    <xf numFmtId="166" fontId="15" fillId="9" borderId="15" xfId="0" applyNumberFormat="1" applyFont="1" applyFill="1" applyBorder="1" applyAlignment="1" applyProtection="1">
      <alignment vertical="top" wrapText="1"/>
      <protection locked="0"/>
    </xf>
    <xf numFmtId="0" fontId="4" fillId="0" borderId="18" xfId="4" applyFont="1" applyBorder="1"/>
    <xf numFmtId="165" fontId="5" fillId="3" borderId="9" xfId="0" applyNumberFormat="1" applyFont="1" applyFill="1" applyBorder="1" applyAlignment="1">
      <alignment vertical="top"/>
    </xf>
    <xf numFmtId="165" fontId="8" fillId="3" borderId="25" xfId="0" applyNumberFormat="1" applyFont="1" applyFill="1" applyBorder="1" applyAlignment="1">
      <alignment vertical="top"/>
    </xf>
    <xf numFmtId="166" fontId="15" fillId="6" borderId="14" xfId="0" applyNumberFormat="1" applyFont="1" applyFill="1" applyBorder="1" applyAlignment="1" applyProtection="1">
      <alignment vertical="top" wrapText="1"/>
      <protection locked="0"/>
    </xf>
    <xf numFmtId="165" fontId="16" fillId="3" borderId="17" xfId="0" applyNumberFormat="1" applyFont="1" applyFill="1" applyBorder="1" applyAlignment="1" applyProtection="1">
      <alignment horizontal="left" vertical="top" wrapText="1"/>
      <protection locked="0"/>
    </xf>
    <xf numFmtId="165" fontId="8" fillId="3" borderId="25" xfId="0" applyNumberFormat="1" applyFont="1" applyFill="1" applyBorder="1" applyAlignment="1" applyProtection="1">
      <alignment vertical="top"/>
      <protection locked="0"/>
    </xf>
    <xf numFmtId="165" fontId="8" fillId="3" borderId="13" xfId="0" applyNumberFormat="1" applyFont="1" applyFill="1" applyBorder="1" applyAlignment="1">
      <alignment vertical="top"/>
    </xf>
    <xf numFmtId="165" fontId="8" fillId="3" borderId="14" xfId="0" applyNumberFormat="1" applyFont="1" applyFill="1" applyBorder="1" applyAlignment="1">
      <alignment vertical="top"/>
    </xf>
    <xf numFmtId="165" fontId="8" fillId="3" borderId="15" xfId="0" applyNumberFormat="1" applyFont="1" applyFill="1" applyBorder="1" applyAlignment="1">
      <alignment vertical="top"/>
    </xf>
    <xf numFmtId="166" fontId="17" fillId="0" borderId="15" xfId="0" applyNumberFormat="1" applyFont="1" applyBorder="1" applyAlignment="1">
      <alignment vertical="top" wrapText="1"/>
    </xf>
    <xf numFmtId="166" fontId="5" fillId="0" borderId="26" xfId="0" applyNumberFormat="1" applyFont="1" applyBorder="1" applyAlignment="1">
      <alignment vertical="top" wrapText="1"/>
    </xf>
    <xf numFmtId="166" fontId="13" fillId="9" borderId="27" xfId="0" applyNumberFormat="1" applyFont="1" applyFill="1" applyBorder="1" applyAlignment="1" applyProtection="1">
      <alignment vertical="top" wrapText="1"/>
      <protection locked="0"/>
    </xf>
    <xf numFmtId="166" fontId="13" fillId="9" borderId="28" xfId="0" applyNumberFormat="1" applyFont="1" applyFill="1" applyBorder="1" applyAlignment="1" applyProtection="1">
      <alignment vertical="top" wrapText="1"/>
      <protection locked="0"/>
    </xf>
    <xf numFmtId="0" fontId="4" fillId="0" borderId="8" xfId="5" applyFont="1" applyBorder="1" applyAlignment="1">
      <alignment horizontal="left" vertical="top" wrapText="1" indent="2"/>
    </xf>
    <xf numFmtId="166" fontId="13" fillId="9" borderId="29" xfId="0" applyNumberFormat="1" applyFont="1" applyFill="1" applyBorder="1" applyAlignment="1" applyProtection="1">
      <alignment vertical="top" wrapText="1"/>
      <protection locked="0"/>
    </xf>
    <xf numFmtId="0" fontId="4" fillId="0" borderId="30" xfId="5" applyFont="1" applyBorder="1" applyAlignment="1">
      <alignment horizontal="left" vertical="top" wrapText="1" indent="2"/>
    </xf>
    <xf numFmtId="0" fontId="8" fillId="7" borderId="12" xfId="4" applyFont="1" applyFill="1" applyBorder="1" applyAlignment="1">
      <alignment horizontal="left" vertical="top" wrapText="1" indent="2"/>
    </xf>
    <xf numFmtId="166" fontId="8" fillId="3" borderId="26" xfId="0" applyNumberFormat="1" applyFont="1" applyFill="1" applyBorder="1" applyAlignment="1">
      <alignment vertical="top" wrapText="1"/>
    </xf>
    <xf numFmtId="166" fontId="8" fillId="3" borderId="31" xfId="0" applyNumberFormat="1" applyFont="1" applyFill="1" applyBorder="1" applyAlignment="1">
      <alignment vertical="top" wrapText="1"/>
    </xf>
    <xf numFmtId="166" fontId="8" fillId="3" borderId="32" xfId="0" applyNumberFormat="1" applyFont="1" applyFill="1" applyBorder="1" applyAlignment="1">
      <alignment vertical="top" wrapText="1"/>
    </xf>
    <xf numFmtId="166" fontId="13" fillId="9" borderId="33" xfId="0" applyNumberFormat="1" applyFont="1" applyFill="1" applyBorder="1" applyAlignment="1" applyProtection="1">
      <alignment vertical="top" wrapText="1"/>
      <protection locked="0"/>
    </xf>
    <xf numFmtId="0" fontId="8" fillId="7" borderId="12" xfId="4" applyFont="1" applyFill="1" applyBorder="1" applyAlignment="1">
      <alignment vertical="top" wrapText="1"/>
    </xf>
    <xf numFmtId="0" fontId="16" fillId="6" borderId="12" xfId="4" applyFont="1" applyFill="1" applyBorder="1" applyAlignment="1" applyProtection="1">
      <alignment horizontal="left" vertical="top" wrapText="1"/>
      <protection locked="0"/>
    </xf>
    <xf numFmtId="166" fontId="13" fillId="9" borderId="13" xfId="0" applyNumberFormat="1" applyFont="1" applyFill="1" applyBorder="1" applyAlignment="1" applyProtection="1">
      <alignment vertical="top" wrapText="1"/>
      <protection locked="0"/>
    </xf>
    <xf numFmtId="166" fontId="13" fillId="9" borderId="15" xfId="0" applyNumberFormat="1" applyFont="1" applyFill="1" applyBorder="1" applyAlignment="1" applyProtection="1">
      <alignment vertical="top" wrapText="1"/>
      <protection locked="0"/>
    </xf>
    <xf numFmtId="0" fontId="8" fillId="10" borderId="22" xfId="4" applyFont="1" applyFill="1" applyBorder="1" applyAlignment="1">
      <alignment vertical="top"/>
    </xf>
    <xf numFmtId="165" fontId="8" fillId="4" borderId="9" xfId="0" applyNumberFormat="1" applyFont="1" applyFill="1" applyBorder="1" applyAlignment="1">
      <alignment vertical="top" wrapText="1"/>
    </xf>
    <xf numFmtId="165" fontId="8" fillId="4" borderId="10" xfId="0" applyNumberFormat="1" applyFont="1" applyFill="1" applyBorder="1" applyAlignment="1">
      <alignment vertical="top" wrapText="1"/>
    </xf>
    <xf numFmtId="165" fontId="8" fillId="4" borderId="25" xfId="0" applyNumberFormat="1" applyFont="1" applyFill="1" applyBorder="1" applyAlignment="1">
      <alignment vertical="top"/>
    </xf>
    <xf numFmtId="0" fontId="3" fillId="0" borderId="12" xfId="4" applyFont="1" applyBorder="1"/>
    <xf numFmtId="167" fontId="5" fillId="0" borderId="13" xfId="0" applyNumberFormat="1" applyFont="1" applyBorder="1" applyAlignment="1">
      <alignment vertical="top" wrapText="1"/>
    </xf>
    <xf numFmtId="167" fontId="5" fillId="0" borderId="15" xfId="0" applyNumberFormat="1" applyFont="1" applyBorder="1" applyAlignment="1">
      <alignment vertical="top" wrapText="1"/>
    </xf>
    <xf numFmtId="167" fontId="17" fillId="0" borderId="13" xfId="0" applyNumberFormat="1" applyFont="1" applyBorder="1" applyAlignment="1">
      <alignment vertical="top" wrapText="1"/>
    </xf>
    <xf numFmtId="167" fontId="17" fillId="0" borderId="15" xfId="0" applyNumberFormat="1" applyFont="1" applyBorder="1" applyAlignment="1">
      <alignment vertical="top" wrapText="1"/>
    </xf>
    <xf numFmtId="168" fontId="5" fillId="0" borderId="9" xfId="0" applyNumberFormat="1" applyFont="1" applyBorder="1" applyAlignment="1">
      <alignment vertical="top" wrapText="1"/>
    </xf>
    <xf numFmtId="0" fontId="4" fillId="0" borderId="12" xfId="4" applyFont="1" applyBorder="1"/>
    <xf numFmtId="0" fontId="4" fillId="0" borderId="34" xfId="4" applyFont="1" applyBorder="1"/>
    <xf numFmtId="167" fontId="5" fillId="0" borderId="35" xfId="0" applyNumberFormat="1" applyFont="1" applyBorder="1" applyAlignment="1">
      <alignment vertical="top" wrapText="1"/>
    </xf>
    <xf numFmtId="167" fontId="5" fillId="0" borderId="36" xfId="0" applyNumberFormat="1" applyFont="1" applyBorder="1" applyAlignment="1">
      <alignment vertical="top" wrapText="1"/>
    </xf>
    <xf numFmtId="167" fontId="5" fillId="0" borderId="37" xfId="0" applyNumberFormat="1" applyFont="1" applyBorder="1" applyAlignment="1">
      <alignment vertical="top" wrapText="1"/>
    </xf>
    <xf numFmtId="167" fontId="17" fillId="0" borderId="35" xfId="0" applyNumberFormat="1" applyFont="1" applyBorder="1" applyAlignment="1">
      <alignment vertical="top" wrapText="1"/>
    </xf>
    <xf numFmtId="167" fontId="17" fillId="0" borderId="37" xfId="0" applyNumberFormat="1" applyFont="1" applyBorder="1" applyAlignment="1">
      <alignment vertical="top" wrapText="1"/>
    </xf>
    <xf numFmtId="168" fontId="5" fillId="0" borderId="38" xfId="0" applyNumberFormat="1" applyFont="1" applyBorder="1" applyAlignment="1">
      <alignment vertical="top" wrapText="1"/>
    </xf>
    <xf numFmtId="165" fontId="14" fillId="6" borderId="39" xfId="0" applyNumberFormat="1" applyFont="1" applyFill="1" applyBorder="1" applyAlignment="1" applyProtection="1">
      <alignment horizontal="left" vertical="top" wrapText="1"/>
      <protection locked="0"/>
    </xf>
    <xf numFmtId="0" fontId="4" fillId="11" borderId="40" xfId="4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0" fontId="4" fillId="2" borderId="41" xfId="0" applyFont="1" applyFill="1" applyBorder="1" applyAlignment="1">
      <alignment vertical="top"/>
    </xf>
    <xf numFmtId="0" fontId="8" fillId="7" borderId="42" xfId="4" applyFont="1" applyFill="1" applyBorder="1" applyAlignment="1">
      <alignment vertical="top" wrapText="1"/>
    </xf>
    <xf numFmtId="0" fontId="8" fillId="3" borderId="43" xfId="0" applyFont="1" applyFill="1" applyBorder="1"/>
    <xf numFmtId="0" fontId="8" fillId="3" borderId="44" xfId="0" applyFont="1" applyFill="1" applyBorder="1"/>
    <xf numFmtId="0" fontId="8" fillId="3" borderId="45" xfId="0" applyFont="1" applyFill="1" applyBorder="1"/>
    <xf numFmtId="0" fontId="8" fillId="10" borderId="12" xfId="4" applyFont="1" applyFill="1" applyBorder="1" applyAlignment="1">
      <alignment vertical="top"/>
    </xf>
    <xf numFmtId="0" fontId="3" fillId="0" borderId="22" xfId="4" applyFont="1" applyBorder="1" applyAlignment="1">
      <alignment vertical="top"/>
    </xf>
    <xf numFmtId="168" fontId="12" fillId="0" borderId="13" xfId="0" applyNumberFormat="1" applyFont="1" applyBorder="1" applyAlignment="1">
      <alignment vertical="top" wrapText="1"/>
    </xf>
    <xf numFmtId="168" fontId="13" fillId="6" borderId="14" xfId="0" applyNumberFormat="1" applyFont="1" applyFill="1" applyBorder="1" applyAlignment="1" applyProtection="1">
      <alignment vertical="top" wrapText="1"/>
      <protection locked="0"/>
    </xf>
    <xf numFmtId="168" fontId="5" fillId="0" borderId="15" xfId="0" applyNumberFormat="1" applyFont="1" applyBorder="1" applyAlignment="1">
      <alignment vertical="top" wrapText="1"/>
    </xf>
    <xf numFmtId="168" fontId="13" fillId="9" borderId="13" xfId="0" applyNumberFormat="1" applyFont="1" applyFill="1" applyBorder="1" applyAlignment="1" applyProtection="1">
      <alignment vertical="top" wrapText="1"/>
      <protection locked="0"/>
    </xf>
    <xf numFmtId="168" fontId="13" fillId="9" borderId="15" xfId="0" applyNumberFormat="1" applyFont="1" applyFill="1" applyBorder="1" applyAlignment="1" applyProtection="1">
      <alignment vertical="top" wrapText="1"/>
      <protection locked="0"/>
    </xf>
    <xf numFmtId="168" fontId="5" fillId="0" borderId="16" xfId="0" applyNumberFormat="1" applyFont="1" applyBorder="1" applyAlignment="1">
      <alignment vertical="top" wrapText="1"/>
    </xf>
    <xf numFmtId="169" fontId="12" fillId="0" borderId="13" xfId="0" applyNumberFormat="1" applyFont="1" applyBorder="1" applyAlignment="1">
      <alignment vertical="top" wrapText="1"/>
    </xf>
    <xf numFmtId="169" fontId="13" fillId="6" borderId="14" xfId="0" applyNumberFormat="1" applyFont="1" applyFill="1" applyBorder="1" applyAlignment="1" applyProtection="1">
      <alignment vertical="top" wrapText="1"/>
      <protection locked="0"/>
    </xf>
    <xf numFmtId="169" fontId="5" fillId="0" borderId="15" xfId="0" applyNumberFormat="1" applyFont="1" applyBorder="1" applyAlignment="1">
      <alignment vertical="top" wrapText="1"/>
    </xf>
    <xf numFmtId="169" fontId="13" fillId="9" borderId="13" xfId="0" applyNumberFormat="1" applyFont="1" applyFill="1" applyBorder="1" applyAlignment="1" applyProtection="1">
      <alignment vertical="top" wrapText="1"/>
      <protection locked="0"/>
    </xf>
    <xf numFmtId="169" fontId="5" fillId="0" borderId="16" xfId="0" applyNumberFormat="1" applyFont="1" applyBorder="1" applyAlignment="1">
      <alignment vertical="top" wrapText="1"/>
    </xf>
    <xf numFmtId="165" fontId="12" fillId="0" borderId="13" xfId="0" applyNumberFormat="1" applyFont="1" applyBorder="1" applyAlignment="1">
      <alignment vertical="top" wrapText="1"/>
    </xf>
    <xf numFmtId="165" fontId="13" fillId="6" borderId="14" xfId="0" applyNumberFormat="1" applyFont="1" applyFill="1" applyBorder="1" applyAlignment="1" applyProtection="1">
      <alignment vertical="top" wrapText="1"/>
      <protection locked="0"/>
    </xf>
    <xf numFmtId="165" fontId="5" fillId="0" borderId="15" xfId="0" applyNumberFormat="1" applyFont="1" applyBorder="1" applyAlignment="1">
      <alignment vertical="top" wrapText="1"/>
    </xf>
    <xf numFmtId="165" fontId="13" fillId="9" borderId="13" xfId="0" applyNumberFormat="1" applyFont="1" applyFill="1" applyBorder="1" applyAlignment="1" applyProtection="1">
      <alignment vertical="top" wrapText="1"/>
      <protection locked="0"/>
    </xf>
    <xf numFmtId="165" fontId="13" fillId="9" borderId="15" xfId="0" applyNumberFormat="1" applyFont="1" applyFill="1" applyBorder="1" applyAlignment="1" applyProtection="1">
      <alignment vertical="top" wrapText="1"/>
      <protection locked="0"/>
    </xf>
    <xf numFmtId="165" fontId="5" fillId="0" borderId="16" xfId="0" applyNumberFormat="1" applyFont="1" applyBorder="1" applyAlignment="1">
      <alignment vertical="top" wrapText="1"/>
    </xf>
    <xf numFmtId="170" fontId="12" fillId="0" borderId="13" xfId="0" applyNumberFormat="1" applyFont="1" applyBorder="1" applyAlignment="1">
      <alignment vertical="top" wrapText="1"/>
    </xf>
    <xf numFmtId="170" fontId="13" fillId="6" borderId="14" xfId="0" applyNumberFormat="1" applyFont="1" applyFill="1" applyBorder="1" applyAlignment="1" applyProtection="1">
      <alignment vertical="top" wrapText="1"/>
      <protection locked="0"/>
    </xf>
    <xf numFmtId="170" fontId="5" fillId="0" borderId="15" xfId="0" applyNumberFormat="1" applyFont="1" applyBorder="1" applyAlignment="1">
      <alignment vertical="top" wrapText="1"/>
    </xf>
    <xf numFmtId="170" fontId="5" fillId="0" borderId="16" xfId="0" applyNumberFormat="1" applyFont="1" applyBorder="1" applyAlignment="1">
      <alignment vertical="top" wrapText="1"/>
    </xf>
    <xf numFmtId="168" fontId="8" fillId="3" borderId="13" xfId="0" applyNumberFormat="1" applyFont="1" applyFill="1" applyBorder="1" applyAlignment="1">
      <alignment vertical="top" wrapText="1"/>
    </xf>
    <xf numFmtId="168" fontId="8" fillId="3" borderId="14" xfId="0" applyNumberFormat="1" applyFont="1" applyFill="1" applyBorder="1" applyAlignment="1">
      <alignment vertical="top" wrapText="1"/>
    </xf>
    <xf numFmtId="168" fontId="8" fillId="3" borderId="15" xfId="0" applyNumberFormat="1" applyFont="1" applyFill="1" applyBorder="1" applyAlignment="1">
      <alignment vertical="top" wrapText="1"/>
    </xf>
    <xf numFmtId="168" fontId="8" fillId="3" borderId="16" xfId="0" applyNumberFormat="1" applyFont="1" applyFill="1" applyBorder="1" applyAlignment="1">
      <alignment vertical="top" wrapText="1"/>
    </xf>
    <xf numFmtId="169" fontId="8" fillId="3" borderId="13" xfId="1" applyNumberFormat="1" applyFont="1" applyFill="1" applyBorder="1" applyAlignment="1" applyProtection="1">
      <alignment vertical="top" wrapText="1"/>
    </xf>
    <xf numFmtId="169" fontId="8" fillId="3" borderId="14" xfId="1" applyNumberFormat="1" applyFont="1" applyFill="1" applyBorder="1" applyAlignment="1" applyProtection="1">
      <alignment vertical="top" wrapText="1"/>
    </xf>
    <xf numFmtId="169" fontId="8" fillId="3" borderId="15" xfId="1" applyNumberFormat="1" applyFont="1" applyFill="1" applyBorder="1" applyAlignment="1" applyProtection="1">
      <alignment vertical="top" wrapText="1"/>
    </xf>
    <xf numFmtId="169" fontId="8" fillId="3" borderId="16" xfId="1" applyNumberFormat="1" applyFont="1" applyFill="1" applyBorder="1" applyAlignment="1" applyProtection="1">
      <alignment vertical="top" wrapText="1"/>
    </xf>
    <xf numFmtId="169" fontId="8" fillId="3" borderId="13" xfId="1" applyNumberFormat="1" applyFont="1" applyFill="1" applyBorder="1" applyAlignment="1" applyProtection="1">
      <alignment horizontal="right" vertical="top" wrapText="1"/>
    </xf>
    <xf numFmtId="169" fontId="8" fillId="3" borderId="14" xfId="1" applyNumberFormat="1" applyFont="1" applyFill="1" applyBorder="1" applyAlignment="1" applyProtection="1">
      <alignment horizontal="right" vertical="top" wrapText="1"/>
    </xf>
    <xf numFmtId="169" fontId="8" fillId="3" borderId="15" xfId="1" applyNumberFormat="1" applyFont="1" applyFill="1" applyBorder="1" applyAlignment="1" applyProtection="1">
      <alignment horizontal="right" vertical="top" wrapText="1"/>
    </xf>
    <xf numFmtId="169" fontId="8" fillId="8" borderId="16" xfId="1" applyNumberFormat="1" applyFont="1" applyFill="1" applyBorder="1" applyAlignment="1" applyProtection="1">
      <alignment horizontal="right" vertical="top" wrapText="1"/>
    </xf>
    <xf numFmtId="167" fontId="8" fillId="3" borderId="13" xfId="2" applyNumberFormat="1" applyFont="1" applyFill="1" applyBorder="1" applyAlignment="1" applyProtection="1">
      <alignment vertical="top" wrapText="1"/>
    </xf>
    <xf numFmtId="167" fontId="8" fillId="3" borderId="14" xfId="2" applyNumberFormat="1" applyFont="1" applyFill="1" applyBorder="1" applyAlignment="1" applyProtection="1">
      <alignment vertical="top" wrapText="1"/>
    </xf>
    <xf numFmtId="167" fontId="8" fillId="3" borderId="15" xfId="2" applyNumberFormat="1" applyFont="1" applyFill="1" applyBorder="1" applyAlignment="1" applyProtection="1">
      <alignment vertical="top" wrapText="1"/>
    </xf>
    <xf numFmtId="171" fontId="8" fillId="8" borderId="16" xfId="2" applyNumberFormat="1" applyFont="1" applyFill="1" applyBorder="1" applyAlignment="1" applyProtection="1">
      <alignment vertical="top" wrapText="1"/>
    </xf>
    <xf numFmtId="170" fontId="13" fillId="9" borderId="13" xfId="0" applyNumberFormat="1" applyFont="1" applyFill="1" applyBorder="1" applyAlignment="1" applyProtection="1">
      <alignment vertical="top" wrapText="1"/>
      <protection locked="0"/>
    </xf>
    <xf numFmtId="170" fontId="13" fillId="9" borderId="46" xfId="0" applyNumberFormat="1" applyFont="1" applyFill="1" applyBorder="1" applyAlignment="1" applyProtection="1">
      <alignment vertical="top" wrapText="1"/>
      <protection locked="0"/>
    </xf>
    <xf numFmtId="166" fontId="8" fillId="3" borderId="13" xfId="1" applyNumberFormat="1" applyFont="1" applyFill="1" applyBorder="1" applyAlignment="1" applyProtection="1">
      <alignment vertical="top" wrapText="1"/>
    </xf>
    <xf numFmtId="166" fontId="8" fillId="3" borderId="14" xfId="1" applyNumberFormat="1" applyFont="1" applyFill="1" applyBorder="1" applyAlignment="1" applyProtection="1">
      <alignment vertical="top" wrapText="1"/>
    </xf>
    <xf numFmtId="166" fontId="8" fillId="3" borderId="15" xfId="1" applyNumberFormat="1" applyFont="1" applyFill="1" applyBorder="1" applyAlignment="1" applyProtection="1">
      <alignment vertical="top" wrapText="1"/>
    </xf>
    <xf numFmtId="166" fontId="8" fillId="3" borderId="13" xfId="1" applyNumberFormat="1" applyFont="1" applyFill="1" applyBorder="1" applyAlignment="1" applyProtection="1">
      <alignment horizontal="right" vertical="top" wrapText="1"/>
    </xf>
    <xf numFmtId="166" fontId="8" fillId="3" borderId="14" xfId="1" applyNumberFormat="1" applyFont="1" applyFill="1" applyBorder="1" applyAlignment="1" applyProtection="1">
      <alignment horizontal="right" vertical="top" wrapText="1"/>
    </xf>
    <xf numFmtId="166" fontId="8" fillId="3" borderId="15" xfId="1" applyNumberFormat="1" applyFont="1" applyFill="1" applyBorder="1" applyAlignment="1" applyProtection="1">
      <alignment horizontal="right" vertical="top" wrapText="1"/>
    </xf>
    <xf numFmtId="164" fontId="8" fillId="8" borderId="16" xfId="1" applyNumberFormat="1" applyFont="1" applyFill="1" applyBorder="1" applyAlignment="1" applyProtection="1">
      <alignment horizontal="right" vertical="top" wrapText="1"/>
    </xf>
    <xf numFmtId="172" fontId="8" fillId="3" borderId="13" xfId="2" applyNumberFormat="1" applyFont="1" applyFill="1" applyBorder="1" applyAlignment="1" applyProtection="1">
      <alignment vertical="top" wrapText="1"/>
    </xf>
    <xf numFmtId="172" fontId="8" fillId="3" borderId="14" xfId="2" applyNumberFormat="1" applyFont="1" applyFill="1" applyBorder="1" applyAlignment="1" applyProtection="1">
      <alignment vertical="top" wrapText="1"/>
    </xf>
    <xf numFmtId="172" fontId="8" fillId="3" borderId="15" xfId="2" applyNumberFormat="1" applyFont="1" applyFill="1" applyBorder="1" applyAlignment="1" applyProtection="1">
      <alignment vertical="top" wrapText="1"/>
    </xf>
    <xf numFmtId="0" fontId="8" fillId="0" borderId="12" xfId="4" applyFont="1" applyBorder="1" applyAlignment="1">
      <alignment vertical="top"/>
    </xf>
    <xf numFmtId="4" fontId="5" fillId="0" borderId="16" xfId="0" applyNumberFormat="1" applyFont="1" applyBorder="1" applyAlignment="1">
      <alignment vertical="top" wrapText="1"/>
    </xf>
    <xf numFmtId="0" fontId="3" fillId="3" borderId="8" xfId="0" applyFont="1" applyFill="1" applyBorder="1" applyAlignment="1">
      <alignment vertical="top"/>
    </xf>
    <xf numFmtId="166" fontId="8" fillId="8" borderId="16" xfId="1" applyNumberFormat="1" applyFont="1" applyFill="1" applyBorder="1" applyAlignment="1" applyProtection="1">
      <alignment vertical="top" wrapText="1"/>
    </xf>
    <xf numFmtId="165" fontId="3" fillId="3" borderId="17" xfId="0" applyNumberFormat="1" applyFont="1" applyFill="1" applyBorder="1" applyAlignment="1" applyProtection="1">
      <alignment horizontal="left" vertical="top" wrapText="1"/>
      <protection locked="0"/>
    </xf>
    <xf numFmtId="0" fontId="8" fillId="4" borderId="8" xfId="0" applyFont="1" applyFill="1" applyBorder="1" applyAlignment="1">
      <alignment vertical="top"/>
    </xf>
    <xf numFmtId="168" fontId="8" fillId="8" borderId="16" xfId="0" applyNumberFormat="1" applyFont="1" applyFill="1" applyBorder="1" applyAlignment="1">
      <alignment vertical="top" wrapText="1"/>
    </xf>
    <xf numFmtId="0" fontId="3" fillId="3" borderId="8" xfId="0" applyFont="1" applyFill="1" applyBorder="1" applyAlignment="1">
      <alignment vertical="top" wrapText="1"/>
    </xf>
    <xf numFmtId="169" fontId="8" fillId="8" borderId="16" xfId="0" applyNumberFormat="1" applyFont="1" applyFill="1" applyBorder="1" applyAlignment="1">
      <alignment vertical="top" wrapText="1"/>
    </xf>
    <xf numFmtId="165" fontId="8" fillId="3" borderId="13" xfId="0" applyNumberFormat="1" applyFont="1" applyFill="1" applyBorder="1" applyAlignment="1">
      <alignment vertical="top" wrapText="1"/>
    </xf>
    <xf numFmtId="165" fontId="8" fillId="3" borderId="14" xfId="0" applyNumberFormat="1" applyFont="1" applyFill="1" applyBorder="1" applyAlignment="1">
      <alignment vertical="top" wrapText="1"/>
    </xf>
    <xf numFmtId="165" fontId="8" fillId="3" borderId="15" xfId="0" applyNumberFormat="1" applyFont="1" applyFill="1" applyBorder="1" applyAlignment="1">
      <alignment vertical="top" wrapText="1"/>
    </xf>
    <xf numFmtId="165" fontId="19" fillId="12" borderId="13" xfId="0" applyNumberFormat="1" applyFont="1" applyFill="1" applyBorder="1" applyAlignment="1">
      <alignment vertical="top" wrapText="1"/>
    </xf>
    <xf numFmtId="170" fontId="19" fillId="12" borderId="13" xfId="0" applyNumberFormat="1" applyFont="1" applyFill="1" applyBorder="1" applyAlignment="1">
      <alignment vertical="top" wrapText="1"/>
    </xf>
    <xf numFmtId="0" fontId="3" fillId="3" borderId="47" xfId="0" applyFont="1" applyFill="1" applyBorder="1" applyAlignment="1">
      <alignment vertical="top"/>
    </xf>
    <xf numFmtId="172" fontId="8" fillId="3" borderId="48" xfId="2" applyNumberFormat="1" applyFont="1" applyFill="1" applyBorder="1" applyAlignment="1" applyProtection="1">
      <alignment vertical="top" wrapText="1"/>
    </xf>
    <xf numFmtId="172" fontId="8" fillId="3" borderId="49" xfId="2" applyNumberFormat="1" applyFont="1" applyFill="1" applyBorder="1" applyAlignment="1" applyProtection="1">
      <alignment vertical="top" wrapText="1"/>
    </xf>
    <xf numFmtId="172" fontId="8" fillId="3" borderId="50" xfId="2" applyNumberFormat="1" applyFont="1" applyFill="1" applyBorder="1" applyAlignment="1" applyProtection="1">
      <alignment vertical="top" wrapText="1"/>
    </xf>
    <xf numFmtId="171" fontId="19" fillId="12" borderId="48" xfId="0" applyNumberFormat="1" applyFont="1" applyFill="1" applyBorder="1" applyAlignment="1">
      <alignment vertical="top" wrapText="1"/>
    </xf>
    <xf numFmtId="167" fontId="8" fillId="3" borderId="49" xfId="0" applyNumberFormat="1" applyFont="1" applyFill="1" applyBorder="1" applyAlignment="1">
      <alignment vertical="top" wrapText="1"/>
    </xf>
    <xf numFmtId="165" fontId="3" fillId="3" borderId="51" xfId="0" applyNumberFormat="1" applyFont="1" applyFill="1" applyBorder="1" applyAlignment="1" applyProtection="1">
      <alignment horizontal="left" vertical="top" wrapText="1"/>
      <protection locked="0"/>
    </xf>
  </cellXfs>
  <cellStyles count="6">
    <cellStyle name="Currency" xfId="1" builtinId="4"/>
    <cellStyle name="Hyperlink" xfId="3" builtinId="8"/>
    <cellStyle name="Normal" xfId="0" builtinId="0"/>
    <cellStyle name="Normal 5 2" xfId="4" xr:uid="{AE8BE79E-FC41-8741-AF7E-ADACCAF0F18C}"/>
    <cellStyle name="Normal 6 3" xfId="5" xr:uid="{B7CAE770-AA5A-AF42-BBB8-D00923E1A22D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sonli/Desktop/python_datavalidation/shor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s"/>
      <sheetName val="Main"/>
      <sheetName val="Identification"/>
      <sheetName val="Budget Adjustments"/>
      <sheetName val="Fin_CMHP1"/>
      <sheetName val="Fin_SF"/>
      <sheetName val="Fin_SAP"/>
      <sheetName val="Fin_PG"/>
      <sheetName val="Fin_POMS"/>
      <sheetName val="Fin_CMH"/>
      <sheetName val="Fin_ABI"/>
      <sheetName val="Fin_CSS"/>
      <sheetName val="Fin_PALC"/>
      <sheetName val="Fin_AO"/>
      <sheetName val="Fin_SH"/>
      <sheetName val="Fin_CHC"/>
      <sheetName val="Extra2"/>
      <sheetName val="Fin_Summary"/>
      <sheetName val="Service Selection Screen"/>
      <sheetName val="Act_Summary"/>
      <sheetName val="Mandatories"/>
      <sheetName val="Comments"/>
      <sheetName val="Edits"/>
      <sheetName val="Valid_Fin_CMHP1"/>
      <sheetName val="IT_Preferences"/>
    </sheetNames>
    <sheetDataSet>
      <sheetData sheetId="0">
        <row r="12">
          <cell r="C12" t="str">
            <v>Community Mental Health (CMHP1) - Funding &amp; FTE Planning</v>
          </cell>
          <cell r="D12" t="str">
            <v>CMHP1</v>
          </cell>
        </row>
        <row r="13">
          <cell r="C13" t="str">
            <v>Sessional Fees (SF) - Funding &amp; FTE Planning</v>
          </cell>
          <cell r="D13" t="str">
            <v>SF</v>
          </cell>
        </row>
        <row r="14">
          <cell r="C14" t="str">
            <v xml:space="preserve">Substance Abuse Program (SAP)-  Funding &amp; FTE Planning </v>
          </cell>
          <cell r="D14" t="str">
            <v>SAP</v>
          </cell>
        </row>
        <row r="15">
          <cell r="C15" t="str">
            <v xml:space="preserve">Problem Gambling (PG) - Funding &amp; FTE Planning </v>
          </cell>
          <cell r="D15" t="str">
            <v>PG</v>
          </cell>
        </row>
        <row r="16">
          <cell r="C16" t="str">
            <v>Psychiatric Outpatient Medical Salaries (POMS) - Funding &amp; FTE Planning</v>
          </cell>
          <cell r="D16" t="str">
            <v>POMS</v>
          </cell>
        </row>
        <row r="17">
          <cell r="C17" t="str">
            <v>Childrens Mental Health (CMH) - Funding &amp; FTE Planning</v>
          </cell>
          <cell r="D17" t="str">
            <v xml:space="preserve">CMH </v>
          </cell>
        </row>
        <row r="18">
          <cell r="C18" t="str">
            <v>Acquired Brain Injury (ABI) -  Funding &amp; FTE Planning</v>
          </cell>
          <cell r="D18" t="str">
            <v>ABI</v>
          </cell>
        </row>
        <row r="19">
          <cell r="C19" t="str">
            <v>Community Support Services (CSS) -  Funding &amp; FTE Planning</v>
          </cell>
          <cell r="D19" t="str">
            <v>CSS</v>
          </cell>
        </row>
        <row r="20">
          <cell r="C20" t="str">
            <v>Palliative Care (PALC) -  Funding &amp; FTE Planning</v>
          </cell>
          <cell r="D20" t="str">
            <v>PALC</v>
          </cell>
        </row>
        <row r="21">
          <cell r="C21" t="str">
            <v>Attendant Outreach (AO) -  Funding &amp; FTE Planning</v>
          </cell>
          <cell r="D21" t="str">
            <v>AO</v>
          </cell>
        </row>
        <row r="22">
          <cell r="C22" t="str">
            <v>Supportive Housing (SH) -  Funding &amp; FTE Planning</v>
          </cell>
          <cell r="D22" t="str">
            <v>SH</v>
          </cell>
        </row>
        <row r="23">
          <cell r="C23" t="str">
            <v>Community Health Centre (CHC) -  Funding &amp; FTE Planning</v>
          </cell>
          <cell r="D23" t="str">
            <v>CHC</v>
          </cell>
        </row>
        <row r="24">
          <cell r="C24" t="str">
            <v>Extra1  (Not Currently Used)</v>
          </cell>
          <cell r="D24" t="str">
            <v>Extra1</v>
          </cell>
        </row>
        <row r="25">
          <cell r="C25" t="str">
            <v>Extra2  (Not Currently Used)</v>
          </cell>
          <cell r="D25" t="str">
            <v xml:space="preserve">Extra2 </v>
          </cell>
        </row>
      </sheetData>
      <sheetData sheetId="1">
        <row r="2">
          <cell r="B2" t="str">
            <v>Community Quarterly Report LHIN Managed Funding</v>
          </cell>
        </row>
        <row r="4">
          <cell r="E4" t="str">
            <v>2017-18</v>
          </cell>
        </row>
        <row r="5">
          <cell r="E5" t="str">
            <v>Q3</v>
          </cell>
        </row>
      </sheetData>
      <sheetData sheetId="2">
        <row r="12">
          <cell r="D12" t="str">
            <v>Peterborough Regional Health Centre</v>
          </cell>
        </row>
      </sheetData>
      <sheetData sheetId="3">
        <row r="10">
          <cell r="C10" t="str">
            <v>SAP</v>
          </cell>
          <cell r="G10">
            <v>200000</v>
          </cell>
          <cell r="H10">
            <v>0</v>
          </cell>
        </row>
        <row r="11">
          <cell r="C11" t="str">
            <v>Select a TPBE</v>
          </cell>
          <cell r="G11">
            <v>0</v>
          </cell>
          <cell r="H11">
            <v>0</v>
          </cell>
        </row>
        <row r="12">
          <cell r="C12" t="str">
            <v>Select a TPBE</v>
          </cell>
          <cell r="G12">
            <v>0</v>
          </cell>
          <cell r="H12">
            <v>0</v>
          </cell>
        </row>
        <row r="13">
          <cell r="C13" t="str">
            <v>Select a TPBE</v>
          </cell>
          <cell r="G13">
            <v>0</v>
          </cell>
          <cell r="H13">
            <v>0</v>
          </cell>
        </row>
        <row r="14">
          <cell r="C14" t="str">
            <v>Select a TPBE</v>
          </cell>
          <cell r="G14">
            <v>0</v>
          </cell>
          <cell r="H14">
            <v>0</v>
          </cell>
        </row>
        <row r="15">
          <cell r="C15" t="str">
            <v>Select a TPBE</v>
          </cell>
          <cell r="G15">
            <v>0</v>
          </cell>
          <cell r="H15">
            <v>0</v>
          </cell>
        </row>
        <row r="16">
          <cell r="C16" t="str">
            <v>Select a TPBE</v>
          </cell>
          <cell r="G16">
            <v>0</v>
          </cell>
          <cell r="H16">
            <v>0</v>
          </cell>
        </row>
        <row r="17">
          <cell r="C17" t="str">
            <v>Select a TPBE</v>
          </cell>
          <cell r="G17">
            <v>0</v>
          </cell>
          <cell r="H17">
            <v>0</v>
          </cell>
        </row>
        <row r="18">
          <cell r="C18" t="str">
            <v>Select a TPBE</v>
          </cell>
          <cell r="G18">
            <v>0</v>
          </cell>
          <cell r="H18">
            <v>0</v>
          </cell>
        </row>
        <row r="19">
          <cell r="C19" t="str">
            <v>Select a TPBE</v>
          </cell>
          <cell r="G19">
            <v>0</v>
          </cell>
          <cell r="H19">
            <v>0</v>
          </cell>
        </row>
        <row r="20">
          <cell r="C20" t="str">
            <v>Select a TPBE</v>
          </cell>
          <cell r="G20">
            <v>0</v>
          </cell>
          <cell r="H20">
            <v>0</v>
          </cell>
        </row>
        <row r="21">
          <cell r="C21" t="str">
            <v>Select a TPBE</v>
          </cell>
          <cell r="G21">
            <v>0</v>
          </cell>
          <cell r="H21">
            <v>0</v>
          </cell>
        </row>
        <row r="22">
          <cell r="C22" t="str">
            <v>Select a TPBE</v>
          </cell>
          <cell r="G22">
            <v>0</v>
          </cell>
          <cell r="H22">
            <v>0</v>
          </cell>
        </row>
        <row r="23">
          <cell r="C23" t="str">
            <v>Select a TPBE</v>
          </cell>
          <cell r="G23">
            <v>0</v>
          </cell>
          <cell r="H23">
            <v>0</v>
          </cell>
        </row>
        <row r="24">
          <cell r="C24" t="str">
            <v>Select a TPBE</v>
          </cell>
          <cell r="G24">
            <v>0</v>
          </cell>
          <cell r="H24">
            <v>0</v>
          </cell>
        </row>
        <row r="25">
          <cell r="C25" t="str">
            <v>Select a TPBE</v>
          </cell>
          <cell r="G25">
            <v>0</v>
          </cell>
          <cell r="H25">
            <v>0</v>
          </cell>
        </row>
        <row r="26">
          <cell r="C26" t="str">
            <v>Select a TPBE</v>
          </cell>
          <cell r="G26">
            <v>0</v>
          </cell>
          <cell r="H26">
            <v>0</v>
          </cell>
        </row>
        <row r="27">
          <cell r="C27" t="str">
            <v>Select a TPBE</v>
          </cell>
          <cell r="G27">
            <v>0</v>
          </cell>
          <cell r="H27">
            <v>0</v>
          </cell>
        </row>
        <row r="28">
          <cell r="C28" t="str">
            <v>Select a TPBE</v>
          </cell>
          <cell r="G28">
            <v>0</v>
          </cell>
          <cell r="H28">
            <v>0</v>
          </cell>
        </row>
        <row r="29">
          <cell r="C29" t="str">
            <v>Select a TPBE</v>
          </cell>
          <cell r="G29">
            <v>0</v>
          </cell>
          <cell r="H29">
            <v>0</v>
          </cell>
        </row>
        <row r="30">
          <cell r="C30" t="str">
            <v>Select a TPBE</v>
          </cell>
          <cell r="G30">
            <v>0</v>
          </cell>
          <cell r="H30">
            <v>0</v>
          </cell>
        </row>
        <row r="31">
          <cell r="C31" t="str">
            <v>Select a TPBE</v>
          </cell>
          <cell r="G31">
            <v>0</v>
          </cell>
          <cell r="H31">
            <v>0</v>
          </cell>
        </row>
        <row r="32">
          <cell r="C32" t="str">
            <v>Select a TPBE</v>
          </cell>
          <cell r="G32">
            <v>0</v>
          </cell>
          <cell r="H32">
            <v>0</v>
          </cell>
        </row>
        <row r="33">
          <cell r="C33" t="str">
            <v>Select a TPBE</v>
          </cell>
          <cell r="G33">
            <v>0</v>
          </cell>
          <cell r="H33">
            <v>0</v>
          </cell>
        </row>
        <row r="34">
          <cell r="C34" t="str">
            <v>Select a TPBE</v>
          </cell>
          <cell r="G34">
            <v>0</v>
          </cell>
          <cell r="H34">
            <v>0</v>
          </cell>
        </row>
        <row r="35">
          <cell r="C35" t="str">
            <v>Select a TPBE</v>
          </cell>
          <cell r="G35">
            <v>0</v>
          </cell>
          <cell r="H35">
            <v>0</v>
          </cell>
        </row>
        <row r="36">
          <cell r="C36" t="str">
            <v>Select a TPBE</v>
          </cell>
          <cell r="G36">
            <v>0</v>
          </cell>
          <cell r="H36">
            <v>0</v>
          </cell>
        </row>
        <row r="37">
          <cell r="C37" t="str">
            <v>Select a TPBE</v>
          </cell>
          <cell r="G37">
            <v>0</v>
          </cell>
          <cell r="H37">
            <v>0</v>
          </cell>
        </row>
        <row r="38">
          <cell r="C38" t="str">
            <v>Select a TPBE</v>
          </cell>
          <cell r="G38">
            <v>0</v>
          </cell>
          <cell r="H38">
            <v>0</v>
          </cell>
        </row>
        <row r="39">
          <cell r="C39" t="str">
            <v>Select a TPBE</v>
          </cell>
          <cell r="G39">
            <v>0</v>
          </cell>
          <cell r="H39">
            <v>0</v>
          </cell>
        </row>
        <row r="40">
          <cell r="C40" t="str">
            <v>Select a TPBE</v>
          </cell>
          <cell r="G40">
            <v>0</v>
          </cell>
          <cell r="H40">
            <v>0</v>
          </cell>
        </row>
        <row r="41">
          <cell r="C41" t="str">
            <v>Select a TPBE</v>
          </cell>
          <cell r="G41">
            <v>0</v>
          </cell>
          <cell r="H41">
            <v>0</v>
          </cell>
        </row>
        <row r="42">
          <cell r="C42" t="str">
            <v>Select a TPBE</v>
          </cell>
          <cell r="G42">
            <v>0</v>
          </cell>
          <cell r="H42">
            <v>0</v>
          </cell>
        </row>
        <row r="43">
          <cell r="C43" t="str">
            <v>Select a TPBE</v>
          </cell>
          <cell r="G43">
            <v>0</v>
          </cell>
          <cell r="H43">
            <v>0</v>
          </cell>
        </row>
        <row r="44">
          <cell r="C44" t="str">
            <v>Select a TPBE</v>
          </cell>
          <cell r="G44">
            <v>0</v>
          </cell>
          <cell r="H44">
            <v>0</v>
          </cell>
        </row>
        <row r="45">
          <cell r="C45" t="str">
            <v>Select a TPBE</v>
          </cell>
          <cell r="G45">
            <v>0</v>
          </cell>
          <cell r="H45">
            <v>0</v>
          </cell>
        </row>
        <row r="46">
          <cell r="C46" t="str">
            <v>Select a TPBE</v>
          </cell>
          <cell r="G46">
            <v>0</v>
          </cell>
          <cell r="H46">
            <v>0</v>
          </cell>
        </row>
        <row r="47">
          <cell r="C47" t="str">
            <v>Select a TPBE</v>
          </cell>
          <cell r="G47">
            <v>0</v>
          </cell>
          <cell r="H47">
            <v>0</v>
          </cell>
        </row>
        <row r="48">
          <cell r="C48" t="str">
            <v>Select a TPBE</v>
          </cell>
          <cell r="G48">
            <v>0</v>
          </cell>
          <cell r="H48">
            <v>0</v>
          </cell>
        </row>
        <row r="49">
          <cell r="C49" t="str">
            <v>Select a TPBE</v>
          </cell>
          <cell r="G49">
            <v>0</v>
          </cell>
          <cell r="H49">
            <v>0</v>
          </cell>
        </row>
        <row r="50">
          <cell r="C50" t="str">
            <v>Select a TPBE</v>
          </cell>
          <cell r="G50">
            <v>0</v>
          </cell>
          <cell r="H50">
            <v>0</v>
          </cell>
        </row>
        <row r="51">
          <cell r="C51" t="str">
            <v>Select a TPBE</v>
          </cell>
          <cell r="G51">
            <v>0</v>
          </cell>
          <cell r="H51">
            <v>0</v>
          </cell>
        </row>
        <row r="52">
          <cell r="C52" t="str">
            <v>Select a TPBE</v>
          </cell>
          <cell r="G52">
            <v>0</v>
          </cell>
          <cell r="H52">
            <v>0</v>
          </cell>
        </row>
        <row r="53">
          <cell r="C53" t="str">
            <v>Select a TPBE</v>
          </cell>
          <cell r="G53">
            <v>0</v>
          </cell>
          <cell r="H53">
            <v>0</v>
          </cell>
        </row>
        <row r="54">
          <cell r="C54" t="str">
            <v>Select a TPBE</v>
          </cell>
          <cell r="G54">
            <v>0</v>
          </cell>
          <cell r="H54">
            <v>0</v>
          </cell>
        </row>
        <row r="55">
          <cell r="C55" t="str">
            <v>Select a TPBE</v>
          </cell>
          <cell r="G55">
            <v>0</v>
          </cell>
          <cell r="H55">
            <v>0</v>
          </cell>
        </row>
        <row r="56">
          <cell r="C56" t="str">
            <v>Select a TPBE</v>
          </cell>
          <cell r="G56">
            <v>0</v>
          </cell>
          <cell r="H56">
            <v>0</v>
          </cell>
        </row>
        <row r="57">
          <cell r="C57" t="str">
            <v>Select a TPBE</v>
          </cell>
          <cell r="G57">
            <v>0</v>
          </cell>
          <cell r="H57">
            <v>0</v>
          </cell>
        </row>
        <row r="58">
          <cell r="C58" t="str">
            <v>Select a TPBE</v>
          </cell>
          <cell r="G58">
            <v>0</v>
          </cell>
          <cell r="H58">
            <v>0</v>
          </cell>
        </row>
        <row r="59">
          <cell r="C59" t="str">
            <v>Select a TPBE</v>
          </cell>
          <cell r="G59">
            <v>0</v>
          </cell>
          <cell r="H59">
            <v>0</v>
          </cell>
        </row>
        <row r="60">
          <cell r="C60" t="str">
            <v>Select a TPBE</v>
          </cell>
          <cell r="G60">
            <v>0</v>
          </cell>
          <cell r="H60">
            <v>0</v>
          </cell>
        </row>
        <row r="61">
          <cell r="C61" t="str">
            <v>Select a TPBE</v>
          </cell>
          <cell r="G61">
            <v>0</v>
          </cell>
          <cell r="H61">
            <v>0</v>
          </cell>
        </row>
        <row r="62">
          <cell r="C62" t="str">
            <v>Select a TPBE</v>
          </cell>
          <cell r="G62">
            <v>0</v>
          </cell>
          <cell r="H62">
            <v>0</v>
          </cell>
        </row>
        <row r="63">
          <cell r="C63" t="str">
            <v>Select a TPBE</v>
          </cell>
          <cell r="G63">
            <v>0</v>
          </cell>
          <cell r="H63">
            <v>0</v>
          </cell>
        </row>
        <row r="64">
          <cell r="C64" t="str">
            <v>Select a TPBE</v>
          </cell>
          <cell r="G64">
            <v>0</v>
          </cell>
          <cell r="H64">
            <v>0</v>
          </cell>
        </row>
        <row r="65">
          <cell r="C65" t="str">
            <v>Select a TPBE</v>
          </cell>
          <cell r="G65">
            <v>0</v>
          </cell>
          <cell r="H65">
            <v>0</v>
          </cell>
        </row>
        <row r="66">
          <cell r="C66" t="str">
            <v>Select a TPBE</v>
          </cell>
          <cell r="G66">
            <v>0</v>
          </cell>
          <cell r="H66">
            <v>0</v>
          </cell>
        </row>
        <row r="67">
          <cell r="C67" t="str">
            <v>Select a TPBE</v>
          </cell>
          <cell r="G67">
            <v>0</v>
          </cell>
          <cell r="H67">
            <v>0</v>
          </cell>
        </row>
        <row r="68">
          <cell r="C68" t="str">
            <v>Select a TPBE</v>
          </cell>
          <cell r="G68">
            <v>0</v>
          </cell>
          <cell r="H68">
            <v>0</v>
          </cell>
        </row>
        <row r="69">
          <cell r="C69" t="str">
            <v>Select a TPBE</v>
          </cell>
          <cell r="G69">
            <v>0</v>
          </cell>
          <cell r="H69">
            <v>0</v>
          </cell>
        </row>
        <row r="70">
          <cell r="C70" t="str">
            <v>Select a TPBE</v>
          </cell>
          <cell r="G70">
            <v>0</v>
          </cell>
          <cell r="H70">
            <v>0</v>
          </cell>
        </row>
        <row r="71">
          <cell r="C71" t="str">
            <v>Select a TPBE</v>
          </cell>
          <cell r="G71">
            <v>0</v>
          </cell>
          <cell r="H71">
            <v>0</v>
          </cell>
        </row>
        <row r="72">
          <cell r="C72" t="str">
            <v>Select a TPBE</v>
          </cell>
          <cell r="G72">
            <v>0</v>
          </cell>
          <cell r="H72">
            <v>0</v>
          </cell>
        </row>
        <row r="73">
          <cell r="C73" t="str">
            <v>Select a TPBE</v>
          </cell>
          <cell r="G73">
            <v>0</v>
          </cell>
          <cell r="H73">
            <v>0</v>
          </cell>
        </row>
        <row r="74">
          <cell r="C74" t="str">
            <v>Select a TPBE</v>
          </cell>
          <cell r="G74">
            <v>0</v>
          </cell>
          <cell r="H74">
            <v>0</v>
          </cell>
        </row>
        <row r="75">
          <cell r="C75" t="str">
            <v>Select a TPBE</v>
          </cell>
          <cell r="G75">
            <v>0</v>
          </cell>
          <cell r="H75">
            <v>0</v>
          </cell>
        </row>
        <row r="76">
          <cell r="C76" t="str">
            <v>Select a TPBE</v>
          </cell>
          <cell r="G76">
            <v>0</v>
          </cell>
          <cell r="H76">
            <v>0</v>
          </cell>
        </row>
        <row r="77">
          <cell r="C77" t="str">
            <v>Select a TPBE</v>
          </cell>
          <cell r="G77">
            <v>0</v>
          </cell>
          <cell r="H77">
            <v>0</v>
          </cell>
        </row>
        <row r="78">
          <cell r="C78" t="str">
            <v>Select a TPBE</v>
          </cell>
          <cell r="G78">
            <v>0</v>
          </cell>
          <cell r="H78">
            <v>0</v>
          </cell>
        </row>
        <row r="79">
          <cell r="C79" t="str">
            <v>Select a TPBE</v>
          </cell>
          <cell r="G79">
            <v>0</v>
          </cell>
          <cell r="H79">
            <v>0</v>
          </cell>
        </row>
        <row r="80">
          <cell r="C80" t="str">
            <v>Select a TPBE</v>
          </cell>
          <cell r="G80">
            <v>0</v>
          </cell>
          <cell r="H80">
            <v>0</v>
          </cell>
        </row>
        <row r="81">
          <cell r="C81" t="str">
            <v>Select a TPBE</v>
          </cell>
          <cell r="G81">
            <v>0</v>
          </cell>
          <cell r="H81">
            <v>0</v>
          </cell>
        </row>
        <row r="82">
          <cell r="C82" t="str">
            <v>Select a TPBE</v>
          </cell>
          <cell r="G82">
            <v>0</v>
          </cell>
          <cell r="H82">
            <v>0</v>
          </cell>
        </row>
        <row r="83">
          <cell r="C83" t="str">
            <v>Select a TPBE</v>
          </cell>
          <cell r="G83">
            <v>0</v>
          </cell>
          <cell r="H83">
            <v>0</v>
          </cell>
        </row>
        <row r="84">
          <cell r="C84" t="str">
            <v>Select a TPBE</v>
          </cell>
          <cell r="G84">
            <v>0</v>
          </cell>
          <cell r="H84">
            <v>0</v>
          </cell>
        </row>
        <row r="85">
          <cell r="C85" t="str">
            <v>Select a TPBE</v>
          </cell>
          <cell r="G85">
            <v>0</v>
          </cell>
          <cell r="H85">
            <v>0</v>
          </cell>
        </row>
        <row r="86">
          <cell r="C86" t="str">
            <v>Select a TPBE</v>
          </cell>
          <cell r="G86">
            <v>0</v>
          </cell>
          <cell r="H86">
            <v>0</v>
          </cell>
        </row>
        <row r="87">
          <cell r="C87" t="str">
            <v>Select a TPBE</v>
          </cell>
          <cell r="G87">
            <v>0</v>
          </cell>
          <cell r="H87">
            <v>0</v>
          </cell>
        </row>
        <row r="88">
          <cell r="C88" t="str">
            <v>Select a TPBE</v>
          </cell>
          <cell r="G88">
            <v>0</v>
          </cell>
          <cell r="H88">
            <v>0</v>
          </cell>
        </row>
        <row r="89">
          <cell r="C89" t="str">
            <v>Select a TPBE</v>
          </cell>
          <cell r="G89">
            <v>0</v>
          </cell>
          <cell r="H89">
            <v>0</v>
          </cell>
        </row>
        <row r="90">
          <cell r="C90" t="str">
            <v>Select a TPBE</v>
          </cell>
          <cell r="G90">
            <v>0</v>
          </cell>
          <cell r="H90">
            <v>0</v>
          </cell>
        </row>
        <row r="91">
          <cell r="C91" t="str">
            <v>Select a TPBE</v>
          </cell>
          <cell r="G91">
            <v>0</v>
          </cell>
          <cell r="H91">
            <v>0</v>
          </cell>
        </row>
        <row r="92">
          <cell r="C92" t="str">
            <v>Select a TPBE</v>
          </cell>
          <cell r="G92">
            <v>0</v>
          </cell>
          <cell r="H92">
            <v>0</v>
          </cell>
        </row>
        <row r="93">
          <cell r="C93" t="str">
            <v>Select a TPBE</v>
          </cell>
          <cell r="G93">
            <v>0</v>
          </cell>
          <cell r="H93">
            <v>0</v>
          </cell>
        </row>
        <row r="94">
          <cell r="C94" t="str">
            <v>Select a TPBE</v>
          </cell>
          <cell r="G94">
            <v>0</v>
          </cell>
          <cell r="H94">
            <v>0</v>
          </cell>
        </row>
        <row r="95">
          <cell r="C95" t="str">
            <v>Select a TPBE</v>
          </cell>
          <cell r="G95">
            <v>0</v>
          </cell>
          <cell r="H95">
            <v>0</v>
          </cell>
        </row>
        <row r="96">
          <cell r="C96" t="str">
            <v>Select a TPBE</v>
          </cell>
          <cell r="G96">
            <v>0</v>
          </cell>
          <cell r="H96">
            <v>0</v>
          </cell>
        </row>
        <row r="97">
          <cell r="C97" t="str">
            <v>Select a TPBE</v>
          </cell>
          <cell r="G97">
            <v>0</v>
          </cell>
          <cell r="H97">
            <v>0</v>
          </cell>
        </row>
        <row r="98">
          <cell r="C98" t="str">
            <v>Select a TPBE</v>
          </cell>
          <cell r="G98">
            <v>0</v>
          </cell>
          <cell r="H98">
            <v>0</v>
          </cell>
        </row>
        <row r="99">
          <cell r="C99" t="str">
            <v>Select a TPBE</v>
          </cell>
          <cell r="G99">
            <v>0</v>
          </cell>
          <cell r="H99">
            <v>0</v>
          </cell>
        </row>
        <row r="100">
          <cell r="C100" t="str">
            <v>Select a TPBE</v>
          </cell>
          <cell r="G100">
            <v>0</v>
          </cell>
          <cell r="H100">
            <v>0</v>
          </cell>
        </row>
        <row r="101">
          <cell r="C101" t="str">
            <v>Select a TPBE</v>
          </cell>
          <cell r="G101">
            <v>0</v>
          </cell>
          <cell r="H101">
            <v>0</v>
          </cell>
        </row>
        <row r="102">
          <cell r="C102" t="str">
            <v>Select a TPBE</v>
          </cell>
          <cell r="G102">
            <v>0</v>
          </cell>
          <cell r="H102">
            <v>0</v>
          </cell>
        </row>
        <row r="103">
          <cell r="C103" t="str">
            <v>Select a TPBE</v>
          </cell>
          <cell r="G103">
            <v>0</v>
          </cell>
          <cell r="H103">
            <v>0</v>
          </cell>
        </row>
        <row r="104">
          <cell r="C104" t="str">
            <v>Select a TPBE</v>
          </cell>
          <cell r="G104">
            <v>0</v>
          </cell>
          <cell r="H104">
            <v>0</v>
          </cell>
        </row>
        <row r="105">
          <cell r="C105" t="str">
            <v>Select a TPBE</v>
          </cell>
          <cell r="G105">
            <v>0</v>
          </cell>
          <cell r="H105">
            <v>0</v>
          </cell>
        </row>
        <row r="106">
          <cell r="C106" t="str">
            <v>Select a TPBE</v>
          </cell>
          <cell r="G106">
            <v>0</v>
          </cell>
          <cell r="H106">
            <v>0</v>
          </cell>
        </row>
        <row r="107">
          <cell r="C107" t="str">
            <v>Select a TPBE</v>
          </cell>
          <cell r="G107">
            <v>0</v>
          </cell>
          <cell r="H107">
            <v>0</v>
          </cell>
        </row>
        <row r="108">
          <cell r="C108" t="str">
            <v>Select a TPBE</v>
          </cell>
          <cell r="G108">
            <v>0</v>
          </cell>
          <cell r="H108">
            <v>0</v>
          </cell>
        </row>
        <row r="109">
          <cell r="C109" t="str">
            <v>Select a TPBE</v>
          </cell>
          <cell r="G109">
            <v>0</v>
          </cell>
          <cell r="H109">
            <v>0</v>
          </cell>
        </row>
        <row r="110">
          <cell r="C110" t="str">
            <v>Select a TPBE</v>
          </cell>
          <cell r="G110">
            <v>0</v>
          </cell>
          <cell r="H110">
            <v>0</v>
          </cell>
        </row>
        <row r="111">
          <cell r="C111" t="str">
            <v>Select a TPBE</v>
          </cell>
          <cell r="G111">
            <v>0</v>
          </cell>
          <cell r="H111">
            <v>0</v>
          </cell>
        </row>
        <row r="112">
          <cell r="C112" t="str">
            <v>Select a TPBE</v>
          </cell>
          <cell r="G112">
            <v>0</v>
          </cell>
          <cell r="H112">
            <v>0</v>
          </cell>
        </row>
        <row r="113">
          <cell r="C113" t="str">
            <v>Select a TPBE</v>
          </cell>
          <cell r="G113">
            <v>0</v>
          </cell>
          <cell r="H113">
            <v>0</v>
          </cell>
        </row>
        <row r="114">
          <cell r="C114" t="str">
            <v>Select a TPBE</v>
          </cell>
          <cell r="G114">
            <v>0</v>
          </cell>
          <cell r="H114">
            <v>0</v>
          </cell>
        </row>
        <row r="115">
          <cell r="C115" t="str">
            <v>Select a TPBE</v>
          </cell>
          <cell r="G115">
            <v>0</v>
          </cell>
          <cell r="H115">
            <v>0</v>
          </cell>
        </row>
        <row r="116">
          <cell r="C116" t="str">
            <v>Select a TPBE</v>
          </cell>
          <cell r="G116">
            <v>0</v>
          </cell>
          <cell r="H116">
            <v>0</v>
          </cell>
        </row>
        <row r="117">
          <cell r="C117" t="str">
            <v>Select a TPBE</v>
          </cell>
          <cell r="G117">
            <v>0</v>
          </cell>
          <cell r="H117">
            <v>0</v>
          </cell>
        </row>
        <row r="118">
          <cell r="C118" t="str">
            <v>Select a TPBE</v>
          </cell>
          <cell r="G118">
            <v>0</v>
          </cell>
          <cell r="H118">
            <v>0</v>
          </cell>
        </row>
        <row r="119">
          <cell r="C119" t="str">
            <v>Select a TPBE</v>
          </cell>
          <cell r="G119">
            <v>0</v>
          </cell>
          <cell r="H119">
            <v>0</v>
          </cell>
        </row>
        <row r="120">
          <cell r="C120" t="str">
            <v>Select a TPBE</v>
          </cell>
          <cell r="G120">
            <v>0</v>
          </cell>
          <cell r="H120">
            <v>0</v>
          </cell>
        </row>
        <row r="121">
          <cell r="C121" t="str">
            <v>Select a TPBE</v>
          </cell>
          <cell r="G121">
            <v>0</v>
          </cell>
          <cell r="H121">
            <v>0</v>
          </cell>
        </row>
        <row r="122">
          <cell r="C122" t="str">
            <v>Select a TPBE</v>
          </cell>
          <cell r="G122">
            <v>0</v>
          </cell>
          <cell r="H122">
            <v>0</v>
          </cell>
        </row>
        <row r="123">
          <cell r="C123" t="str">
            <v>Select a TPBE</v>
          </cell>
          <cell r="G123">
            <v>0</v>
          </cell>
          <cell r="H123">
            <v>0</v>
          </cell>
        </row>
        <row r="124">
          <cell r="C124" t="str">
            <v>Select a TPBE</v>
          </cell>
          <cell r="G124">
            <v>0</v>
          </cell>
          <cell r="H124">
            <v>0</v>
          </cell>
        </row>
        <row r="125">
          <cell r="C125" t="str">
            <v>Select a TPBE</v>
          </cell>
          <cell r="G125">
            <v>0</v>
          </cell>
          <cell r="H125">
            <v>0</v>
          </cell>
        </row>
        <row r="126">
          <cell r="C126" t="str">
            <v>Select a TPBE</v>
          </cell>
          <cell r="G126">
            <v>0</v>
          </cell>
          <cell r="H126">
            <v>0</v>
          </cell>
        </row>
        <row r="127">
          <cell r="C127" t="str">
            <v>Select a TPBE</v>
          </cell>
          <cell r="G127">
            <v>0</v>
          </cell>
          <cell r="H127">
            <v>0</v>
          </cell>
        </row>
        <row r="128">
          <cell r="C128" t="str">
            <v>Select a TPBE</v>
          </cell>
          <cell r="G128">
            <v>0</v>
          </cell>
          <cell r="H128">
            <v>0</v>
          </cell>
        </row>
        <row r="129">
          <cell r="C129" t="str">
            <v>Select a TPBE</v>
          </cell>
          <cell r="G129">
            <v>0</v>
          </cell>
          <cell r="H129">
            <v>0</v>
          </cell>
        </row>
        <row r="130">
          <cell r="C130" t="str">
            <v>Select a TPBE</v>
          </cell>
          <cell r="G130">
            <v>0</v>
          </cell>
          <cell r="H130">
            <v>0</v>
          </cell>
        </row>
        <row r="131">
          <cell r="C131" t="str">
            <v>Select a TPBE</v>
          </cell>
          <cell r="G131">
            <v>0</v>
          </cell>
          <cell r="H131">
            <v>0</v>
          </cell>
        </row>
        <row r="132">
          <cell r="C132" t="str">
            <v>Select a TPBE</v>
          </cell>
          <cell r="G132">
            <v>0</v>
          </cell>
          <cell r="H132">
            <v>0</v>
          </cell>
        </row>
        <row r="133">
          <cell r="C133" t="str">
            <v>Select a TPBE</v>
          </cell>
          <cell r="G133">
            <v>0</v>
          </cell>
          <cell r="H133">
            <v>0</v>
          </cell>
        </row>
        <row r="134">
          <cell r="C134" t="str">
            <v>Select a TPBE</v>
          </cell>
          <cell r="G134">
            <v>0</v>
          </cell>
          <cell r="H134">
            <v>0</v>
          </cell>
        </row>
        <row r="135">
          <cell r="C135" t="str">
            <v>Select a TPBE</v>
          </cell>
          <cell r="G135">
            <v>0</v>
          </cell>
          <cell r="H135">
            <v>0</v>
          </cell>
        </row>
        <row r="136">
          <cell r="C136" t="str">
            <v>Select a TPBE</v>
          </cell>
          <cell r="G136">
            <v>0</v>
          </cell>
          <cell r="H136">
            <v>0</v>
          </cell>
        </row>
        <row r="137">
          <cell r="C137" t="str">
            <v>Select a TPBE</v>
          </cell>
          <cell r="G137">
            <v>0</v>
          </cell>
          <cell r="H137">
            <v>0</v>
          </cell>
        </row>
        <row r="138">
          <cell r="C138" t="str">
            <v>Select a TPBE</v>
          </cell>
          <cell r="G138">
            <v>0</v>
          </cell>
          <cell r="H138">
            <v>0</v>
          </cell>
        </row>
        <row r="139">
          <cell r="C139" t="str">
            <v>Select a TPBE</v>
          </cell>
          <cell r="G139">
            <v>0</v>
          </cell>
          <cell r="H139">
            <v>0</v>
          </cell>
        </row>
        <row r="140">
          <cell r="C140" t="str">
            <v>Select a TPBE</v>
          </cell>
          <cell r="G140">
            <v>0</v>
          </cell>
          <cell r="H140">
            <v>0</v>
          </cell>
        </row>
        <row r="141">
          <cell r="C141" t="str">
            <v>Select a TPBE</v>
          </cell>
          <cell r="G141">
            <v>0</v>
          </cell>
          <cell r="H141">
            <v>0</v>
          </cell>
        </row>
        <row r="142">
          <cell r="C142" t="str">
            <v>Select a TPBE</v>
          </cell>
          <cell r="G142">
            <v>0</v>
          </cell>
          <cell r="H142">
            <v>0</v>
          </cell>
        </row>
        <row r="143">
          <cell r="C143" t="str">
            <v>Select a TPBE</v>
          </cell>
          <cell r="G143">
            <v>0</v>
          </cell>
          <cell r="H143">
            <v>0</v>
          </cell>
        </row>
        <row r="144">
          <cell r="C144" t="str">
            <v>Select a TPBE</v>
          </cell>
          <cell r="G144">
            <v>0</v>
          </cell>
          <cell r="H144">
            <v>0</v>
          </cell>
        </row>
        <row r="145">
          <cell r="C145" t="str">
            <v>Select a TPBE</v>
          </cell>
          <cell r="G145">
            <v>0</v>
          </cell>
          <cell r="H145">
            <v>0</v>
          </cell>
        </row>
        <row r="146">
          <cell r="C146" t="str">
            <v>Select a TPBE</v>
          </cell>
          <cell r="G146">
            <v>0</v>
          </cell>
          <cell r="H146">
            <v>0</v>
          </cell>
        </row>
        <row r="147">
          <cell r="C147" t="str">
            <v>Select a TPBE</v>
          </cell>
          <cell r="G147">
            <v>0</v>
          </cell>
          <cell r="H147">
            <v>0</v>
          </cell>
        </row>
        <row r="148">
          <cell r="C148" t="str">
            <v>Select a TPBE</v>
          </cell>
          <cell r="G148">
            <v>0</v>
          </cell>
          <cell r="H148">
            <v>0</v>
          </cell>
        </row>
        <row r="149">
          <cell r="C149" t="str">
            <v>Select a TPBE</v>
          </cell>
          <cell r="G149">
            <v>0</v>
          </cell>
          <cell r="H149">
            <v>0</v>
          </cell>
        </row>
        <row r="150">
          <cell r="C150" t="str">
            <v>Select a TPBE</v>
          </cell>
          <cell r="G150">
            <v>0</v>
          </cell>
          <cell r="H150">
            <v>0</v>
          </cell>
        </row>
        <row r="151">
          <cell r="C151" t="str">
            <v>Select a TPBE</v>
          </cell>
          <cell r="G151">
            <v>0</v>
          </cell>
          <cell r="H151">
            <v>0</v>
          </cell>
        </row>
        <row r="152">
          <cell r="C152" t="str">
            <v>Select a TPBE</v>
          </cell>
          <cell r="G152">
            <v>0</v>
          </cell>
          <cell r="H152">
            <v>0</v>
          </cell>
        </row>
        <row r="153">
          <cell r="C153" t="str">
            <v>Select a TPBE</v>
          </cell>
          <cell r="G153">
            <v>0</v>
          </cell>
          <cell r="H153">
            <v>0</v>
          </cell>
        </row>
        <row r="154">
          <cell r="C154" t="str">
            <v>Select a TPBE</v>
          </cell>
          <cell r="G154">
            <v>0</v>
          </cell>
          <cell r="H154">
            <v>0</v>
          </cell>
        </row>
        <row r="155">
          <cell r="C155" t="str">
            <v>Select a TPBE</v>
          </cell>
          <cell r="G155">
            <v>0</v>
          </cell>
          <cell r="H155">
            <v>0</v>
          </cell>
        </row>
        <row r="156">
          <cell r="C156" t="str">
            <v>Select a TPBE</v>
          </cell>
          <cell r="G156">
            <v>0</v>
          </cell>
          <cell r="H156">
            <v>0</v>
          </cell>
        </row>
        <row r="157">
          <cell r="C157" t="str">
            <v>Select a TPBE</v>
          </cell>
          <cell r="G157">
            <v>0</v>
          </cell>
          <cell r="H157">
            <v>0</v>
          </cell>
        </row>
        <row r="158">
          <cell r="C158" t="str">
            <v>Select a TPBE</v>
          </cell>
          <cell r="G158">
            <v>0</v>
          </cell>
          <cell r="H158">
            <v>0</v>
          </cell>
        </row>
        <row r="159">
          <cell r="C159" t="str">
            <v>Select a TPBE</v>
          </cell>
          <cell r="G159">
            <v>0</v>
          </cell>
          <cell r="H159">
            <v>0</v>
          </cell>
        </row>
        <row r="160">
          <cell r="C160" t="str">
            <v>Select a TPBE</v>
          </cell>
          <cell r="G160">
            <v>0</v>
          </cell>
          <cell r="H160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E7A07-61C0-D04F-924E-AC342614841D}">
  <dimension ref="A1:K156"/>
  <sheetViews>
    <sheetView tabSelected="1" workbookViewId="0">
      <selection activeCell="I8" sqref="I8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/>
      <c r="B2" s="1"/>
      <c r="C2" s="2"/>
      <c r="D2" s="2"/>
      <c r="E2" s="2"/>
      <c r="F2" s="2"/>
      <c r="G2" s="2"/>
      <c r="H2" s="2"/>
      <c r="I2" s="2"/>
      <c r="J2" s="2"/>
      <c r="K2" s="2"/>
    </row>
    <row r="3" spans="1:11" x14ac:dyDescent="0.2">
      <c r="A3" s="1"/>
      <c r="B3" s="1"/>
      <c r="C3" s="3" t="str">
        <f>+[1]Main!$B2</f>
        <v>Community Quarterly Report LHIN Managed Funding</v>
      </c>
      <c r="D3" s="4"/>
      <c r="E3" s="2"/>
      <c r="F3" s="4"/>
      <c r="G3" s="4"/>
      <c r="H3" s="4"/>
      <c r="I3" s="2"/>
      <c r="J3" s="2"/>
      <c r="K3" s="2"/>
    </row>
    <row r="4" spans="1:11" x14ac:dyDescent="0.2">
      <c r="A4" s="1"/>
      <c r="B4" s="1"/>
      <c r="C4" s="5" t="str">
        <f>"HSP Name :  "&amp;[1]Identification!$D$12</f>
        <v>HSP Name :  Peterborough Regional Health Centre</v>
      </c>
      <c r="D4" s="4"/>
      <c r="E4" s="2"/>
      <c r="F4" s="4"/>
      <c r="G4" s="4"/>
      <c r="H4" s="6"/>
      <c r="I4" s="2"/>
      <c r="J4" s="2"/>
      <c r="K4" s="2"/>
    </row>
    <row r="5" spans="1:11" x14ac:dyDescent="0.2">
      <c r="A5" s="1"/>
      <c r="B5" s="1"/>
      <c r="C5" s="5" t="str">
        <f>[1]Main!$E$5&amp;" "&amp;[1]Main!$E$4</f>
        <v>Q3 2017-18</v>
      </c>
      <c r="D5" s="4"/>
      <c r="E5" s="2"/>
      <c r="F5" s="4"/>
      <c r="G5" s="7"/>
      <c r="H5" s="7"/>
      <c r="I5" s="2"/>
      <c r="J5" s="2"/>
      <c r="K5" s="2"/>
    </row>
    <row r="6" spans="1:11" x14ac:dyDescent="0.2">
      <c r="A6" s="1"/>
      <c r="B6" s="1"/>
      <c r="C6" s="8" t="str">
        <f>[1]Tables!$C$12</f>
        <v>Community Mental Health (CMHP1) - Funding &amp; FTE Planning</v>
      </c>
      <c r="D6" s="4"/>
      <c r="E6" s="2"/>
      <c r="F6" s="4"/>
      <c r="G6" s="7"/>
      <c r="H6" s="7"/>
      <c r="I6" s="2"/>
      <c r="J6" s="2"/>
      <c r="K6" s="2"/>
    </row>
    <row r="7" spans="1:11" ht="29" thickBot="1" x14ac:dyDescent="0.25">
      <c r="A7" s="1"/>
      <c r="B7" s="1"/>
      <c r="C7" s="9" t="s">
        <v>11</v>
      </c>
      <c r="D7" s="9"/>
      <c r="E7" s="2"/>
      <c r="F7" s="4"/>
      <c r="G7" s="7"/>
      <c r="H7" s="7"/>
      <c r="I7" s="2"/>
      <c r="J7" s="2"/>
      <c r="K7" s="2"/>
    </row>
    <row r="8" spans="1:11" ht="85" thickTop="1" x14ac:dyDescent="0.2">
      <c r="A8" s="1"/>
      <c r="B8" s="1"/>
      <c r="C8" s="10" t="s">
        <v>12</v>
      </c>
      <c r="D8" s="11" t="s">
        <v>13</v>
      </c>
      <c r="E8" s="12" t="s">
        <v>14</v>
      </c>
      <c r="F8" s="13" t="s">
        <v>15</v>
      </c>
      <c r="G8" s="14" t="s">
        <v>16</v>
      </c>
      <c r="H8" s="15" t="s">
        <v>17</v>
      </c>
      <c r="I8" s="16" t="s">
        <v>18</v>
      </c>
      <c r="J8" s="16" t="s">
        <v>19</v>
      </c>
      <c r="K8" s="17" t="s">
        <v>20</v>
      </c>
    </row>
    <row r="9" spans="1:11" x14ac:dyDescent="0.2">
      <c r="A9" t="s">
        <v>21</v>
      </c>
      <c r="B9" s="1"/>
      <c r="C9" s="18" t="s">
        <v>22</v>
      </c>
      <c r="D9" s="19"/>
      <c r="E9" s="20"/>
      <c r="F9" s="20"/>
      <c r="G9" s="20"/>
      <c r="H9" s="20"/>
      <c r="I9" s="20"/>
      <c r="J9" s="20"/>
      <c r="K9" s="21"/>
    </row>
    <row r="10" spans="1:11" ht="42" x14ac:dyDescent="0.2">
      <c r="A10" t="s">
        <v>23</v>
      </c>
      <c r="B10" s="1"/>
      <c r="C10" s="22" t="s">
        <v>24</v>
      </c>
      <c r="D10" s="23">
        <v>2222638</v>
      </c>
      <c r="E10" s="24" t="e">
        <f>SUMIF('[1]Budget Adjustments'!$C$10:$C$160,VLOOKUP($C$6,[1]Tables!$C$12:$D$25,2,0),'[1]Budget Adjustments'!$G$10:$G$160)</f>
        <v>#VALUE!</v>
      </c>
      <c r="F10" s="25" t="e">
        <f t="shared" ref="F10:F18" si="0">SUM(D10:E10)</f>
        <v>#VALUE!</v>
      </c>
      <c r="G10" s="26">
        <v>1664593</v>
      </c>
      <c r="H10" s="27">
        <v>2222638</v>
      </c>
      <c r="I10" s="28" t="e">
        <f t="shared" ref="I10:I18" si="1">+H10-F10</f>
        <v>#VALUE!</v>
      </c>
      <c r="J10" s="29" t="e">
        <f>IF(F10=0,0,IF(I10/F10&gt;1,0.99,IF(I10/F10&lt;-1,-0.99,I10/F10)))</f>
        <v>#VALUE!</v>
      </c>
      <c r="K10" s="30"/>
    </row>
    <row r="11" spans="1:11" ht="42" x14ac:dyDescent="0.2">
      <c r="A11" t="s">
        <v>25</v>
      </c>
      <c r="B11" s="1"/>
      <c r="C11" s="22" t="s">
        <v>26</v>
      </c>
      <c r="D11" s="23">
        <v>0</v>
      </c>
      <c r="E11" s="31">
        <v>0</v>
      </c>
      <c r="F11" s="25">
        <f t="shared" si="0"/>
        <v>0</v>
      </c>
      <c r="G11" s="26">
        <v>0</v>
      </c>
      <c r="H11" s="27">
        <v>0</v>
      </c>
      <c r="I11" s="28">
        <f t="shared" si="1"/>
        <v>0</v>
      </c>
      <c r="J11" s="29">
        <f t="shared" ref="J11:J24" si="2">IF(F11=0,0,IF(I11/F11&gt;1,0.99,IF(I11/F11&lt;-1,-0.99,I11/F11)))</f>
        <v>0</v>
      </c>
      <c r="K11" s="30"/>
    </row>
    <row r="12" spans="1:11" ht="56" x14ac:dyDescent="0.2">
      <c r="A12" t="s">
        <v>27</v>
      </c>
      <c r="B12" s="1"/>
      <c r="C12" s="22" t="s">
        <v>28</v>
      </c>
      <c r="D12" s="23">
        <v>0</v>
      </c>
      <c r="E12" s="31">
        <v>0</v>
      </c>
      <c r="F12" s="25">
        <f t="shared" si="0"/>
        <v>0</v>
      </c>
      <c r="G12" s="26">
        <v>0</v>
      </c>
      <c r="H12" s="27">
        <v>0</v>
      </c>
      <c r="I12" s="28">
        <f t="shared" si="1"/>
        <v>0</v>
      </c>
      <c r="J12" s="29">
        <f t="shared" si="2"/>
        <v>0</v>
      </c>
      <c r="K12" s="30"/>
    </row>
    <row r="13" spans="1:11" ht="42" x14ac:dyDescent="0.2">
      <c r="A13" t="s">
        <v>29</v>
      </c>
      <c r="B13" s="1"/>
      <c r="C13" s="22" t="s">
        <v>30</v>
      </c>
      <c r="D13" s="23">
        <v>0</v>
      </c>
      <c r="E13" s="31">
        <v>0</v>
      </c>
      <c r="F13" s="25">
        <f t="shared" si="0"/>
        <v>0</v>
      </c>
      <c r="G13" s="26">
        <v>0</v>
      </c>
      <c r="H13" s="27">
        <v>0</v>
      </c>
      <c r="I13" s="28">
        <f t="shared" si="1"/>
        <v>0</v>
      </c>
      <c r="J13" s="29">
        <f t="shared" si="2"/>
        <v>0</v>
      </c>
      <c r="K13" s="30"/>
    </row>
    <row r="14" spans="1:11" ht="56" x14ac:dyDescent="0.2">
      <c r="A14" t="s">
        <v>31</v>
      </c>
      <c r="B14" s="1"/>
      <c r="C14" s="22" t="s">
        <v>32</v>
      </c>
      <c r="D14" s="23">
        <v>0</v>
      </c>
      <c r="E14" s="31">
        <v>0</v>
      </c>
      <c r="F14" s="25">
        <f t="shared" si="0"/>
        <v>0</v>
      </c>
      <c r="G14" s="26">
        <v>0</v>
      </c>
      <c r="H14" s="27">
        <v>0</v>
      </c>
      <c r="I14" s="28">
        <f t="shared" si="1"/>
        <v>0</v>
      </c>
      <c r="J14" s="29">
        <f t="shared" si="2"/>
        <v>0</v>
      </c>
      <c r="K14" s="30"/>
    </row>
    <row r="15" spans="1:11" ht="28" x14ac:dyDescent="0.2">
      <c r="A15" t="s">
        <v>33</v>
      </c>
      <c r="B15" s="1"/>
      <c r="C15" s="22" t="s">
        <v>34</v>
      </c>
      <c r="D15" s="23">
        <v>0</v>
      </c>
      <c r="E15" s="24" t="e">
        <f>SUMIF('[1]Budget Adjustments'!$C$10:$C$160,VLOOKUP($C$6,[1]Tables!$C$12:$D$25,2,0),'[1]Budget Adjustments'!$H$10:$H$160)</f>
        <v>#VALUE!</v>
      </c>
      <c r="F15" s="25" t="e">
        <f t="shared" si="0"/>
        <v>#VALUE!</v>
      </c>
      <c r="G15" s="26">
        <v>0</v>
      </c>
      <c r="H15" s="27">
        <v>0</v>
      </c>
      <c r="I15" s="28" t="e">
        <f t="shared" si="1"/>
        <v>#VALUE!</v>
      </c>
      <c r="J15" s="29" t="e">
        <f t="shared" si="2"/>
        <v>#VALUE!</v>
      </c>
      <c r="K15" s="30"/>
    </row>
    <row r="16" spans="1:11" ht="28" x14ac:dyDescent="0.2">
      <c r="A16" t="s">
        <v>35</v>
      </c>
      <c r="B16" s="1"/>
      <c r="C16" s="22" t="s">
        <v>36</v>
      </c>
      <c r="D16" s="23">
        <v>0</v>
      </c>
      <c r="E16" s="31">
        <v>0</v>
      </c>
      <c r="F16" s="25">
        <f t="shared" si="0"/>
        <v>0</v>
      </c>
      <c r="G16" s="26">
        <v>0</v>
      </c>
      <c r="H16" s="27">
        <v>0</v>
      </c>
      <c r="I16" s="28">
        <f t="shared" si="1"/>
        <v>0</v>
      </c>
      <c r="J16" s="29">
        <f t="shared" si="2"/>
        <v>0</v>
      </c>
      <c r="K16" s="30"/>
    </row>
    <row r="17" spans="1:11" ht="56" x14ac:dyDescent="0.2">
      <c r="A17" t="s">
        <v>37</v>
      </c>
      <c r="B17" s="1"/>
      <c r="C17" s="32" t="s">
        <v>38</v>
      </c>
      <c r="D17" s="33">
        <f>+D80</f>
        <v>0</v>
      </c>
      <c r="E17" s="24">
        <f>+E80</f>
        <v>0</v>
      </c>
      <c r="F17" s="25">
        <f t="shared" si="0"/>
        <v>0</v>
      </c>
      <c r="G17" s="34">
        <f t="shared" ref="G17:H17" si="3">+G80</f>
        <v>0</v>
      </c>
      <c r="H17" s="35">
        <f t="shared" si="3"/>
        <v>0</v>
      </c>
      <c r="I17" s="28">
        <f t="shared" si="1"/>
        <v>0</v>
      </c>
      <c r="J17" s="29">
        <f t="shared" si="2"/>
        <v>0</v>
      </c>
      <c r="K17" s="30"/>
    </row>
    <row r="18" spans="1:11" ht="42" x14ac:dyDescent="0.2">
      <c r="A18" t="s">
        <v>39</v>
      </c>
      <c r="B18" s="1"/>
      <c r="C18" s="22" t="s">
        <v>40</v>
      </c>
      <c r="D18" s="23">
        <v>0</v>
      </c>
      <c r="E18" s="31">
        <v>0</v>
      </c>
      <c r="F18" s="25">
        <f t="shared" si="0"/>
        <v>0</v>
      </c>
      <c r="G18" s="26">
        <v>0</v>
      </c>
      <c r="H18" s="27">
        <v>0</v>
      </c>
      <c r="I18" s="28">
        <f t="shared" si="1"/>
        <v>0</v>
      </c>
      <c r="J18" s="29">
        <f t="shared" si="2"/>
        <v>0</v>
      </c>
      <c r="K18" s="30"/>
    </row>
    <row r="19" spans="1:11" x14ac:dyDescent="0.2">
      <c r="A19" t="s">
        <v>41</v>
      </c>
      <c r="B19" s="1"/>
      <c r="C19" s="36" t="s">
        <v>42</v>
      </c>
      <c r="D19" s="37">
        <f t="shared" ref="D19" si="4">SUM(D10:D18)</f>
        <v>2222638</v>
      </c>
      <c r="E19" s="38" t="e">
        <f t="shared" ref="E19:I19" si="5">SUM(E10:E18)</f>
        <v>#VALUE!</v>
      </c>
      <c r="F19" s="39" t="e">
        <f t="shared" si="5"/>
        <v>#VALUE!</v>
      </c>
      <c r="G19" s="37">
        <f t="shared" si="5"/>
        <v>1664593</v>
      </c>
      <c r="H19" s="39">
        <f t="shared" si="5"/>
        <v>2222638</v>
      </c>
      <c r="I19" s="40" t="e">
        <f t="shared" si="5"/>
        <v>#VALUE!</v>
      </c>
      <c r="J19" s="41" t="e">
        <f t="shared" si="2"/>
        <v>#VALUE!</v>
      </c>
      <c r="K19" s="42"/>
    </row>
    <row r="20" spans="1:11" ht="70" x14ac:dyDescent="0.2">
      <c r="A20" t="s">
        <v>43</v>
      </c>
      <c r="B20" s="1"/>
      <c r="C20" s="22" t="s">
        <v>44</v>
      </c>
      <c r="D20" s="23">
        <v>0</v>
      </c>
      <c r="E20" s="31">
        <v>0</v>
      </c>
      <c r="F20" s="25">
        <f>SUM(D20:E20)</f>
        <v>0</v>
      </c>
      <c r="G20" s="26">
        <v>0</v>
      </c>
      <c r="H20" s="27">
        <v>0</v>
      </c>
      <c r="I20" s="28">
        <f>+H20-F20</f>
        <v>0</v>
      </c>
      <c r="J20" s="29">
        <f t="shared" si="2"/>
        <v>0</v>
      </c>
      <c r="K20" s="30"/>
    </row>
    <row r="21" spans="1:11" x14ac:dyDescent="0.2">
      <c r="A21" t="s">
        <v>45</v>
      </c>
      <c r="B21" s="1"/>
      <c r="C21" s="22" t="s">
        <v>46</v>
      </c>
      <c r="D21" s="23">
        <v>0</v>
      </c>
      <c r="E21" s="31">
        <v>0</v>
      </c>
      <c r="F21" s="25">
        <f>SUM(D21:E21)</f>
        <v>0</v>
      </c>
      <c r="G21" s="26">
        <v>0</v>
      </c>
      <c r="H21" s="27">
        <v>0</v>
      </c>
      <c r="I21" s="28">
        <f>+H21-F21</f>
        <v>0</v>
      </c>
      <c r="J21" s="29">
        <f t="shared" si="2"/>
        <v>0</v>
      </c>
      <c r="K21" s="30"/>
    </row>
    <row r="22" spans="1:11" ht="70" x14ac:dyDescent="0.2">
      <c r="A22" t="s">
        <v>47</v>
      </c>
      <c r="B22" s="1"/>
      <c r="C22" s="22" t="s">
        <v>48</v>
      </c>
      <c r="D22" s="23">
        <v>0</v>
      </c>
      <c r="E22" s="31">
        <v>0</v>
      </c>
      <c r="F22" s="25">
        <f>SUM(D22:E22)</f>
        <v>0</v>
      </c>
      <c r="G22" s="26">
        <v>9265</v>
      </c>
      <c r="H22" s="27">
        <v>9265</v>
      </c>
      <c r="I22" s="28">
        <f>+H22-F22</f>
        <v>9265</v>
      </c>
      <c r="J22" s="29">
        <f t="shared" si="2"/>
        <v>0</v>
      </c>
      <c r="K22" s="30"/>
    </row>
    <row r="23" spans="1:11" x14ac:dyDescent="0.2">
      <c r="A23" t="s">
        <v>49</v>
      </c>
      <c r="B23" s="1"/>
      <c r="C23" s="36" t="s">
        <v>50</v>
      </c>
      <c r="D23" s="37">
        <f t="shared" ref="D23:I23" si="6">SUM(D20:D22)</f>
        <v>0</v>
      </c>
      <c r="E23" s="38">
        <f t="shared" si="6"/>
        <v>0</v>
      </c>
      <c r="F23" s="39">
        <f t="shared" si="6"/>
        <v>0</v>
      </c>
      <c r="G23" s="37">
        <f t="shared" si="6"/>
        <v>9265</v>
      </c>
      <c r="H23" s="39">
        <f t="shared" si="6"/>
        <v>9265</v>
      </c>
      <c r="I23" s="43">
        <f t="shared" si="6"/>
        <v>9265</v>
      </c>
      <c r="J23" s="41">
        <f t="shared" si="2"/>
        <v>0</v>
      </c>
      <c r="K23" s="42"/>
    </row>
    <row r="24" spans="1:11" x14ac:dyDescent="0.2">
      <c r="A24" t="s">
        <v>51</v>
      </c>
      <c r="B24" s="1"/>
      <c r="C24" s="36" t="s">
        <v>52</v>
      </c>
      <c r="D24" s="37">
        <f t="shared" ref="D24:I24" si="7">+D19+D23</f>
        <v>2222638</v>
      </c>
      <c r="E24" s="38" t="e">
        <f t="shared" si="7"/>
        <v>#VALUE!</v>
      </c>
      <c r="F24" s="39" t="e">
        <f t="shared" si="7"/>
        <v>#VALUE!</v>
      </c>
      <c r="G24" s="37">
        <f t="shared" si="7"/>
        <v>1673858</v>
      </c>
      <c r="H24" s="39">
        <f t="shared" si="7"/>
        <v>2231903</v>
      </c>
      <c r="I24" s="44" t="e">
        <f t="shared" si="7"/>
        <v>#VALUE!</v>
      </c>
      <c r="J24" s="41" t="e">
        <f t="shared" si="2"/>
        <v>#VALUE!</v>
      </c>
      <c r="K24" s="42"/>
    </row>
    <row r="25" spans="1:11" x14ac:dyDescent="0.2">
      <c r="A25" t="s">
        <v>53</v>
      </c>
      <c r="B25" s="1"/>
      <c r="C25" s="45" t="s">
        <v>54</v>
      </c>
      <c r="D25" s="46"/>
      <c r="E25" s="47"/>
      <c r="F25" s="47"/>
      <c r="G25" s="47"/>
      <c r="H25" s="47"/>
      <c r="I25" s="47"/>
      <c r="J25" s="47"/>
      <c r="K25" s="48"/>
    </row>
    <row r="26" spans="1:11" x14ac:dyDescent="0.2">
      <c r="A26" t="s">
        <v>55</v>
      </c>
      <c r="B26" s="1"/>
      <c r="C26" s="49" t="s">
        <v>56</v>
      </c>
      <c r="D26" s="50"/>
      <c r="E26" s="51"/>
      <c r="F26" s="51"/>
      <c r="G26" s="51"/>
      <c r="H26" s="51"/>
      <c r="I26" s="51"/>
      <c r="J26" s="51"/>
      <c r="K26" s="21"/>
    </row>
    <row r="27" spans="1:11" ht="98" x14ac:dyDescent="0.2">
      <c r="A27" t="s">
        <v>57</v>
      </c>
      <c r="B27" s="1"/>
      <c r="C27" s="52" t="s">
        <v>58</v>
      </c>
      <c r="D27" s="33">
        <f>D92+D103</f>
        <v>1425952</v>
      </c>
      <c r="E27" s="28">
        <f>E92+E103</f>
        <v>0</v>
      </c>
      <c r="F27" s="25">
        <f t="shared" ref="F27:F36" si="8">SUM(D27:E27)</f>
        <v>1425952</v>
      </c>
      <c r="G27" s="25">
        <f>G92+G103</f>
        <v>1093500</v>
      </c>
      <c r="H27" s="25">
        <f>H92+H103</f>
        <v>1458000</v>
      </c>
      <c r="I27" s="28">
        <f>F27-H27</f>
        <v>-32048</v>
      </c>
      <c r="J27" s="29">
        <f t="shared" ref="J27:J36" si="9">IF(F27=0,0,IF(I27/F27&gt;1,0.99,IF(I27/F27&lt;-1,-0.99,I27/F27)))</f>
        <v>-2.2474809811269945E-2</v>
      </c>
      <c r="K27" s="30"/>
    </row>
    <row r="28" spans="1:11" x14ac:dyDescent="0.2">
      <c r="A28" t="s">
        <v>59</v>
      </c>
      <c r="B28" s="1"/>
      <c r="C28" s="53" t="s">
        <v>60</v>
      </c>
      <c r="D28" s="33">
        <f>D93+D104</f>
        <v>370587</v>
      </c>
      <c r="E28" s="28">
        <f>E93+E104</f>
        <v>0</v>
      </c>
      <c r="F28" s="25">
        <f t="shared" si="8"/>
        <v>370587</v>
      </c>
      <c r="G28" s="33">
        <f>G93+G104</f>
        <v>296696</v>
      </c>
      <c r="H28" s="25">
        <f>H93+H104</f>
        <v>379600</v>
      </c>
      <c r="I28" s="28">
        <f t="shared" ref="I28:I36" si="10">F28-H28</f>
        <v>-9013</v>
      </c>
      <c r="J28" s="29">
        <f t="shared" si="9"/>
        <v>-2.4320874720376053E-2</v>
      </c>
      <c r="K28" s="30"/>
    </row>
    <row r="29" spans="1:11" ht="70" x14ac:dyDescent="0.2">
      <c r="A29" t="s">
        <v>61</v>
      </c>
      <c r="B29" s="1"/>
      <c r="C29" s="22" t="s">
        <v>62</v>
      </c>
      <c r="D29" s="23">
        <v>0</v>
      </c>
      <c r="E29" s="54">
        <v>0</v>
      </c>
      <c r="F29" s="25">
        <f t="shared" si="8"/>
        <v>0</v>
      </c>
      <c r="G29" s="55">
        <v>0</v>
      </c>
      <c r="H29" s="56">
        <v>0</v>
      </c>
      <c r="I29" s="28">
        <f t="shared" si="10"/>
        <v>0</v>
      </c>
      <c r="J29" s="29">
        <f t="shared" si="9"/>
        <v>0</v>
      </c>
      <c r="K29" s="30"/>
    </row>
    <row r="30" spans="1:11" x14ac:dyDescent="0.2">
      <c r="A30" t="s">
        <v>63</v>
      </c>
      <c r="B30" s="1"/>
      <c r="C30" s="57" t="s">
        <v>64</v>
      </c>
      <c r="D30" s="33">
        <f t="shared" ref="D30:H35" si="11">D130</f>
        <v>113000</v>
      </c>
      <c r="E30" s="28">
        <f t="shared" si="11"/>
        <v>0</v>
      </c>
      <c r="F30" s="25">
        <f t="shared" si="8"/>
        <v>113000</v>
      </c>
      <c r="G30" s="33">
        <f t="shared" si="11"/>
        <v>82505</v>
      </c>
      <c r="H30" s="25">
        <f t="shared" si="11"/>
        <v>113000</v>
      </c>
      <c r="I30" s="28">
        <f t="shared" si="10"/>
        <v>0</v>
      </c>
      <c r="J30" s="29">
        <f t="shared" si="9"/>
        <v>0</v>
      </c>
      <c r="K30" s="30"/>
    </row>
    <row r="31" spans="1:11" ht="70" x14ac:dyDescent="0.2">
      <c r="A31" t="s">
        <v>65</v>
      </c>
      <c r="B31" s="1"/>
      <c r="C31" s="22" t="s">
        <v>66</v>
      </c>
      <c r="D31" s="33">
        <f t="shared" si="11"/>
        <v>0</v>
      </c>
      <c r="E31" s="28">
        <f t="shared" si="11"/>
        <v>0</v>
      </c>
      <c r="F31" s="25">
        <f t="shared" si="8"/>
        <v>0</v>
      </c>
      <c r="G31" s="33">
        <f t="shared" si="11"/>
        <v>0</v>
      </c>
      <c r="H31" s="25">
        <f t="shared" si="11"/>
        <v>0</v>
      </c>
      <c r="I31" s="28">
        <f t="shared" si="10"/>
        <v>0</v>
      </c>
      <c r="J31" s="29">
        <f t="shared" si="9"/>
        <v>0</v>
      </c>
      <c r="K31" s="30"/>
    </row>
    <row r="32" spans="1:11" ht="70" x14ac:dyDescent="0.2">
      <c r="A32" t="s">
        <v>67</v>
      </c>
      <c r="B32" s="1"/>
      <c r="C32" s="22" t="s">
        <v>68</v>
      </c>
      <c r="D32" s="33">
        <f t="shared" si="11"/>
        <v>143021</v>
      </c>
      <c r="E32" s="28">
        <f t="shared" si="11"/>
        <v>0</v>
      </c>
      <c r="F32" s="25">
        <f t="shared" si="8"/>
        <v>143021</v>
      </c>
      <c r="G32" s="33">
        <f t="shared" si="11"/>
        <v>55879</v>
      </c>
      <c r="H32" s="25">
        <f t="shared" si="11"/>
        <v>98303</v>
      </c>
      <c r="I32" s="28">
        <f t="shared" si="10"/>
        <v>44718</v>
      </c>
      <c r="J32" s="29">
        <f t="shared" si="9"/>
        <v>0.31266737052600668</v>
      </c>
      <c r="K32" s="30" t="s">
        <v>69</v>
      </c>
    </row>
    <row r="33" spans="1:11" ht="70" x14ac:dyDescent="0.2">
      <c r="A33" t="s">
        <v>70</v>
      </c>
      <c r="B33" s="1"/>
      <c r="C33" s="22" t="s">
        <v>71</v>
      </c>
      <c r="D33" s="33">
        <f t="shared" si="11"/>
        <v>0</v>
      </c>
      <c r="E33" s="28">
        <f t="shared" si="11"/>
        <v>0</v>
      </c>
      <c r="F33" s="25">
        <f t="shared" si="8"/>
        <v>0</v>
      </c>
      <c r="G33" s="33">
        <f t="shared" si="11"/>
        <v>0</v>
      </c>
      <c r="H33" s="25">
        <f t="shared" si="11"/>
        <v>0</v>
      </c>
      <c r="I33" s="28">
        <f t="shared" si="10"/>
        <v>0</v>
      </c>
      <c r="J33" s="29">
        <f t="shared" si="9"/>
        <v>0</v>
      </c>
      <c r="K33" s="30"/>
    </row>
    <row r="34" spans="1:11" ht="56" x14ac:dyDescent="0.2">
      <c r="A34" t="s">
        <v>72</v>
      </c>
      <c r="B34" s="1"/>
      <c r="C34" s="22" t="s">
        <v>73</v>
      </c>
      <c r="D34" s="33">
        <f t="shared" si="11"/>
        <v>0</v>
      </c>
      <c r="E34" s="28">
        <f t="shared" si="11"/>
        <v>0</v>
      </c>
      <c r="F34" s="25">
        <f>SUM(D34:E34)</f>
        <v>0</v>
      </c>
      <c r="G34" s="33">
        <f t="shared" si="11"/>
        <v>0</v>
      </c>
      <c r="H34" s="25">
        <f t="shared" si="11"/>
        <v>0</v>
      </c>
      <c r="I34" s="28">
        <f t="shared" si="10"/>
        <v>0</v>
      </c>
      <c r="J34" s="29">
        <f t="shared" si="9"/>
        <v>0</v>
      </c>
      <c r="K34" s="30"/>
    </row>
    <row r="35" spans="1:11" ht="84" x14ac:dyDescent="0.2">
      <c r="A35" t="s">
        <v>74</v>
      </c>
      <c r="B35" s="1"/>
      <c r="C35" s="22" t="s">
        <v>75</v>
      </c>
      <c r="D35" s="33">
        <f t="shared" si="11"/>
        <v>0</v>
      </c>
      <c r="E35" s="28">
        <f t="shared" si="11"/>
        <v>0</v>
      </c>
      <c r="F35" s="25">
        <f t="shared" si="8"/>
        <v>0</v>
      </c>
      <c r="G35" s="33">
        <f t="shared" si="11"/>
        <v>0</v>
      </c>
      <c r="H35" s="25">
        <f t="shared" si="11"/>
        <v>0</v>
      </c>
      <c r="I35" s="28">
        <f t="shared" si="10"/>
        <v>0</v>
      </c>
      <c r="J35" s="29">
        <f t="shared" si="9"/>
        <v>0</v>
      </c>
      <c r="K35" s="30"/>
    </row>
    <row r="36" spans="1:11" ht="28" x14ac:dyDescent="0.2">
      <c r="A36" t="s">
        <v>76</v>
      </c>
      <c r="B36" s="1"/>
      <c r="C36" s="22" t="s">
        <v>77</v>
      </c>
      <c r="D36" s="23">
        <v>0</v>
      </c>
      <c r="E36" s="54">
        <v>0</v>
      </c>
      <c r="F36" s="25">
        <f t="shared" si="8"/>
        <v>0</v>
      </c>
      <c r="G36" s="55">
        <v>0</v>
      </c>
      <c r="H36" s="56">
        <v>0</v>
      </c>
      <c r="I36" s="28">
        <f t="shared" si="10"/>
        <v>0</v>
      </c>
      <c r="J36" s="29">
        <f t="shared" si="9"/>
        <v>0</v>
      </c>
      <c r="K36" s="30"/>
    </row>
    <row r="37" spans="1:11" x14ac:dyDescent="0.2">
      <c r="A37" t="s">
        <v>78</v>
      </c>
      <c r="B37" s="1"/>
      <c r="C37" s="36" t="s">
        <v>79</v>
      </c>
      <c r="D37" s="58"/>
      <c r="E37" s="20"/>
      <c r="F37" s="20"/>
      <c r="G37" s="20"/>
      <c r="H37" s="20"/>
      <c r="I37" s="20"/>
      <c r="J37" s="20"/>
      <c r="K37" s="59"/>
    </row>
    <row r="38" spans="1:11" ht="42" x14ac:dyDescent="0.2">
      <c r="A38" t="s">
        <v>80</v>
      </c>
      <c r="B38" s="1"/>
      <c r="C38" s="22" t="s">
        <v>81</v>
      </c>
      <c r="D38" s="23">
        <v>0</v>
      </c>
      <c r="E38" s="60">
        <v>0</v>
      </c>
      <c r="F38" s="25">
        <f t="shared" ref="F38:F45" si="12">SUM(D38:E38)</f>
        <v>0</v>
      </c>
      <c r="G38" s="55">
        <v>0</v>
      </c>
      <c r="H38" s="56">
        <v>0</v>
      </c>
      <c r="I38" s="28">
        <f t="shared" ref="I38:I45" si="13">F38-H38</f>
        <v>0</v>
      </c>
      <c r="J38" s="29">
        <f t="shared" ref="J38:J49" si="14">IF(F38=0,0,IF(I38/F38&gt;1,0.99,IF(I38/F38&lt;-1,-0.99,I38/F38)))</f>
        <v>0</v>
      </c>
      <c r="K38" s="30"/>
    </row>
    <row r="39" spans="1:11" ht="42" x14ac:dyDescent="0.2">
      <c r="A39" t="s">
        <v>82</v>
      </c>
      <c r="B39" s="1"/>
      <c r="C39" s="22" t="s">
        <v>83</v>
      </c>
      <c r="D39" s="23">
        <v>170078</v>
      </c>
      <c r="E39" s="31">
        <v>0</v>
      </c>
      <c r="F39" s="25">
        <f t="shared" si="12"/>
        <v>170078</v>
      </c>
      <c r="G39" s="26">
        <f>63495+81783</f>
        <v>145278</v>
      </c>
      <c r="H39" s="27">
        <f>183000</f>
        <v>183000</v>
      </c>
      <c r="I39" s="28">
        <f t="shared" si="13"/>
        <v>-12922</v>
      </c>
      <c r="J39" s="29">
        <f t="shared" si="14"/>
        <v>-7.5976904714307555E-2</v>
      </c>
      <c r="K39" s="30"/>
    </row>
    <row r="40" spans="1:11" ht="42" x14ac:dyDescent="0.2">
      <c r="A40" t="s">
        <v>84</v>
      </c>
      <c r="B40" s="1"/>
      <c r="C40" s="22" t="s">
        <v>85</v>
      </c>
      <c r="D40" s="23">
        <v>0</v>
      </c>
      <c r="E40" s="60">
        <v>0</v>
      </c>
      <c r="F40" s="25">
        <f t="shared" si="12"/>
        <v>0</v>
      </c>
      <c r="G40" s="55">
        <v>0</v>
      </c>
      <c r="H40" s="56">
        <v>0</v>
      </c>
      <c r="I40" s="28">
        <f t="shared" si="13"/>
        <v>0</v>
      </c>
      <c r="J40" s="29">
        <f t="shared" si="14"/>
        <v>0</v>
      </c>
      <c r="K40" s="30"/>
    </row>
    <row r="41" spans="1:11" ht="28" x14ac:dyDescent="0.2">
      <c r="A41" t="s">
        <v>86</v>
      </c>
      <c r="B41" s="1"/>
      <c r="C41" s="22" t="s">
        <v>87</v>
      </c>
      <c r="D41" s="23">
        <v>0</v>
      </c>
      <c r="E41" s="60">
        <v>0</v>
      </c>
      <c r="F41" s="25">
        <f t="shared" si="12"/>
        <v>0</v>
      </c>
      <c r="G41" s="26">
        <v>0</v>
      </c>
      <c r="H41" s="27">
        <v>0</v>
      </c>
      <c r="I41" s="28">
        <f t="shared" si="13"/>
        <v>0</v>
      </c>
      <c r="J41" s="29">
        <f t="shared" si="14"/>
        <v>0</v>
      </c>
      <c r="K41" s="30"/>
    </row>
    <row r="42" spans="1:11" ht="84" x14ac:dyDescent="0.2">
      <c r="A42" t="s">
        <v>88</v>
      </c>
      <c r="B42" s="1"/>
      <c r="C42" s="22" t="s">
        <v>89</v>
      </c>
      <c r="D42" s="23">
        <v>0</v>
      </c>
      <c r="E42" s="60">
        <v>0</v>
      </c>
      <c r="F42" s="25">
        <f t="shared" si="12"/>
        <v>0</v>
      </c>
      <c r="G42" s="55">
        <v>0</v>
      </c>
      <c r="H42" s="56">
        <v>0</v>
      </c>
      <c r="I42" s="28">
        <f t="shared" si="13"/>
        <v>0</v>
      </c>
      <c r="J42" s="29">
        <f t="shared" si="14"/>
        <v>0</v>
      </c>
      <c r="K42" s="30"/>
    </row>
    <row r="43" spans="1:11" ht="42" x14ac:dyDescent="0.2">
      <c r="A43" t="s">
        <v>90</v>
      </c>
      <c r="B43" s="1"/>
      <c r="C43" s="22" t="s">
        <v>91</v>
      </c>
      <c r="D43" s="23">
        <v>0</v>
      </c>
      <c r="E43" s="60">
        <v>0</v>
      </c>
      <c r="F43" s="25">
        <f t="shared" si="12"/>
        <v>0</v>
      </c>
      <c r="G43" s="55">
        <v>0</v>
      </c>
      <c r="H43" s="56">
        <v>0</v>
      </c>
      <c r="I43" s="28">
        <f t="shared" si="13"/>
        <v>0</v>
      </c>
      <c r="J43" s="29">
        <f t="shared" si="14"/>
        <v>0</v>
      </c>
      <c r="K43" s="30"/>
    </row>
    <row r="44" spans="1:11" ht="42" x14ac:dyDescent="0.2">
      <c r="A44" t="s">
        <v>92</v>
      </c>
      <c r="B44" s="1"/>
      <c r="C44" s="22" t="s">
        <v>93</v>
      </c>
      <c r="D44" s="23">
        <v>0</v>
      </c>
      <c r="E44" s="60">
        <v>0</v>
      </c>
      <c r="F44" s="25">
        <f t="shared" si="12"/>
        <v>0</v>
      </c>
      <c r="G44" s="55">
        <v>0</v>
      </c>
      <c r="H44" s="56">
        <v>0</v>
      </c>
      <c r="I44" s="28">
        <f t="shared" si="13"/>
        <v>0</v>
      </c>
      <c r="J44" s="29">
        <f t="shared" si="14"/>
        <v>0</v>
      </c>
      <c r="K44" s="30"/>
    </row>
    <row r="45" spans="1:11" ht="28" x14ac:dyDescent="0.2">
      <c r="A45" t="s">
        <v>94</v>
      </c>
      <c r="B45" s="1"/>
      <c r="C45" s="22" t="s">
        <v>95</v>
      </c>
      <c r="D45" s="23">
        <v>0</v>
      </c>
      <c r="E45" s="60">
        <v>0</v>
      </c>
      <c r="F45" s="25">
        <f t="shared" si="12"/>
        <v>0</v>
      </c>
      <c r="G45" s="55">
        <v>0</v>
      </c>
      <c r="H45" s="56">
        <v>0</v>
      </c>
      <c r="I45" s="28">
        <f t="shared" si="13"/>
        <v>0</v>
      </c>
      <c r="J45" s="29">
        <f t="shared" si="14"/>
        <v>0</v>
      </c>
      <c r="K45" s="30"/>
    </row>
    <row r="46" spans="1:11" x14ac:dyDescent="0.2">
      <c r="A46" t="s">
        <v>96</v>
      </c>
      <c r="B46" s="1"/>
      <c r="C46" s="36" t="s">
        <v>97</v>
      </c>
      <c r="D46" s="37">
        <f t="shared" ref="D46:I46" si="15">SUM(D27:D36,D38:D45)</f>
        <v>2222638</v>
      </c>
      <c r="E46" s="38">
        <f t="shared" si="15"/>
        <v>0</v>
      </c>
      <c r="F46" s="39">
        <f t="shared" si="15"/>
        <v>2222638</v>
      </c>
      <c r="G46" s="37">
        <f t="shared" si="15"/>
        <v>1673858</v>
      </c>
      <c r="H46" s="39">
        <f t="shared" si="15"/>
        <v>2231903</v>
      </c>
      <c r="I46" s="43">
        <f t="shared" si="15"/>
        <v>-9265</v>
      </c>
      <c r="J46" s="41">
        <f t="shared" si="14"/>
        <v>-4.1684700792481728E-3</v>
      </c>
      <c r="K46" s="42"/>
    </row>
    <row r="47" spans="1:11" x14ac:dyDescent="0.2">
      <c r="A47" t="s">
        <v>98</v>
      </c>
      <c r="B47" s="1"/>
      <c r="C47" s="36" t="s">
        <v>99</v>
      </c>
      <c r="D47" s="37">
        <f>+D24-D46</f>
        <v>0</v>
      </c>
      <c r="E47" s="38" t="e">
        <f>+E24-E46</f>
        <v>#VALUE!</v>
      </c>
      <c r="F47" s="39" t="e">
        <f>+F24-F46</f>
        <v>#VALUE!</v>
      </c>
      <c r="G47" s="37">
        <f>+G24-G46</f>
        <v>0</v>
      </c>
      <c r="H47" s="39">
        <f>+H24-H46</f>
        <v>0</v>
      </c>
      <c r="I47" s="44" t="e">
        <f>+I24+I46</f>
        <v>#VALUE!</v>
      </c>
      <c r="J47" s="41" t="e">
        <f t="shared" si="14"/>
        <v>#VALUE!</v>
      </c>
      <c r="K47" s="61"/>
    </row>
    <row r="48" spans="1:11" ht="70" x14ac:dyDescent="0.2">
      <c r="A48" t="s">
        <v>100</v>
      </c>
      <c r="B48" s="1"/>
      <c r="C48" s="22" t="s">
        <v>101</v>
      </c>
      <c r="D48" s="23">
        <v>0</v>
      </c>
      <c r="E48" s="60">
        <v>0</v>
      </c>
      <c r="F48" s="25">
        <f>SUM(D48:E48)</f>
        <v>0</v>
      </c>
      <c r="G48" s="55">
        <v>0</v>
      </c>
      <c r="H48" s="56">
        <v>0</v>
      </c>
      <c r="I48" s="28">
        <f t="shared" ref="I48" si="16">+H48-F48</f>
        <v>0</v>
      </c>
      <c r="J48" s="29">
        <f t="shared" si="14"/>
        <v>0</v>
      </c>
      <c r="K48" s="30"/>
    </row>
    <row r="49" spans="1:11" x14ac:dyDescent="0.2">
      <c r="A49" t="s">
        <v>102</v>
      </c>
      <c r="B49" s="1"/>
      <c r="C49" s="36" t="s">
        <v>103</v>
      </c>
      <c r="D49" s="37">
        <f t="shared" ref="D49:I49" si="17">SUM(D47:D48)</f>
        <v>0</v>
      </c>
      <c r="E49" s="38" t="e">
        <f t="shared" si="17"/>
        <v>#VALUE!</v>
      </c>
      <c r="F49" s="39" t="e">
        <f t="shared" si="17"/>
        <v>#VALUE!</v>
      </c>
      <c r="G49" s="37">
        <f t="shared" si="17"/>
        <v>0</v>
      </c>
      <c r="H49" s="39">
        <f t="shared" si="17"/>
        <v>0</v>
      </c>
      <c r="I49" s="44" t="e">
        <f t="shared" si="17"/>
        <v>#VALUE!</v>
      </c>
      <c r="J49" s="41" t="e">
        <f t="shared" si="14"/>
        <v>#VALUE!</v>
      </c>
      <c r="K49" s="42"/>
    </row>
    <row r="50" spans="1:11" x14ac:dyDescent="0.2">
      <c r="A50" t="s">
        <v>104</v>
      </c>
      <c r="B50" s="1"/>
      <c r="C50" s="36" t="s">
        <v>105</v>
      </c>
      <c r="D50" s="37"/>
      <c r="E50" s="38"/>
      <c r="F50" s="39"/>
      <c r="G50" s="40"/>
      <c r="H50" s="40"/>
      <c r="I50" s="40"/>
      <c r="J50" s="40"/>
      <c r="K50" s="62"/>
    </row>
    <row r="51" spans="1:11" ht="42" x14ac:dyDescent="0.2">
      <c r="A51" t="s">
        <v>106</v>
      </c>
      <c r="B51" s="1"/>
      <c r="C51" s="22" t="s">
        <v>107</v>
      </c>
      <c r="D51" s="23">
        <v>0</v>
      </c>
      <c r="E51" s="60">
        <v>0</v>
      </c>
      <c r="F51" s="25">
        <f>SUM(D51:E51)</f>
        <v>0</v>
      </c>
      <c r="G51" s="55">
        <v>0</v>
      </c>
      <c r="H51" s="56">
        <v>0</v>
      </c>
      <c r="I51" s="28">
        <f>+H51-F51</f>
        <v>0</v>
      </c>
      <c r="J51" s="29">
        <f t="shared" ref="J51:J53" si="18">IF(F51=0,0,IF(I51/F51&gt;1,0.99,IF(I51/F51&lt;-1,-0.99,I51/F51)))</f>
        <v>0</v>
      </c>
      <c r="K51" s="30"/>
    </row>
    <row r="52" spans="1:11" ht="42" x14ac:dyDescent="0.2">
      <c r="A52" t="s">
        <v>108</v>
      </c>
      <c r="B52" s="1"/>
      <c r="C52" s="22" t="s">
        <v>109</v>
      </c>
      <c r="D52" s="23">
        <v>0</v>
      </c>
      <c r="E52" s="60">
        <v>0</v>
      </c>
      <c r="F52" s="25">
        <f>SUM(D52:E52)</f>
        <v>0</v>
      </c>
      <c r="G52" s="55">
        <v>0</v>
      </c>
      <c r="H52" s="56">
        <v>0</v>
      </c>
      <c r="I52" s="28">
        <f t="shared" ref="I52" si="19">F52-H52</f>
        <v>0</v>
      </c>
      <c r="J52" s="29">
        <f t="shared" si="18"/>
        <v>0</v>
      </c>
      <c r="K52" s="30"/>
    </row>
    <row r="53" spans="1:11" x14ac:dyDescent="0.2">
      <c r="A53" t="s">
        <v>110</v>
      </c>
      <c r="B53" s="1"/>
      <c r="C53" s="36" t="s">
        <v>111</v>
      </c>
      <c r="D53" s="37">
        <f>+D51-D52</f>
        <v>0</v>
      </c>
      <c r="E53" s="38">
        <f>+E51-E52</f>
        <v>0</v>
      </c>
      <c r="F53" s="39">
        <f>+F51-F52</f>
        <v>0</v>
      </c>
      <c r="G53" s="37">
        <f>+G51-G52</f>
        <v>0</v>
      </c>
      <c r="H53" s="39">
        <f>+H51-H52</f>
        <v>0</v>
      </c>
      <c r="I53" s="44">
        <f>SUM(I51:I52)</f>
        <v>0</v>
      </c>
      <c r="J53" s="41">
        <f t="shared" si="18"/>
        <v>0</v>
      </c>
      <c r="K53" s="42"/>
    </row>
    <row r="54" spans="1:11" x14ac:dyDescent="0.2">
      <c r="A54" t="s">
        <v>112</v>
      </c>
      <c r="B54" s="1"/>
      <c r="C54" s="36" t="s">
        <v>113</v>
      </c>
      <c r="D54" s="37"/>
      <c r="E54" s="38"/>
      <c r="F54" s="39"/>
      <c r="G54" s="40"/>
      <c r="H54" s="40"/>
      <c r="I54" s="40"/>
      <c r="J54" s="40"/>
      <c r="K54" s="62"/>
    </row>
    <row r="55" spans="1:11" ht="42" x14ac:dyDescent="0.2">
      <c r="A55" t="s">
        <v>114</v>
      </c>
      <c r="B55" s="1"/>
      <c r="C55" s="22" t="s">
        <v>115</v>
      </c>
      <c r="D55" s="23">
        <v>0</v>
      </c>
      <c r="E55" s="60">
        <v>0</v>
      </c>
      <c r="F55" s="25">
        <f>SUM(D55:E55)</f>
        <v>0</v>
      </c>
      <c r="G55" s="55">
        <v>0</v>
      </c>
      <c r="H55" s="56">
        <v>0</v>
      </c>
      <c r="I55" s="28">
        <f>+H55-F55</f>
        <v>0</v>
      </c>
      <c r="J55" s="29">
        <f t="shared" ref="J55:J57" si="20">IF(F55=0,0,IF(I55/F55&gt;1,0.99,IF(I55/F55&lt;-1,-0.99,I55/F55)))</f>
        <v>0</v>
      </c>
      <c r="K55" s="30"/>
    </row>
    <row r="56" spans="1:11" ht="42" x14ac:dyDescent="0.2">
      <c r="A56" t="s">
        <v>116</v>
      </c>
      <c r="B56" s="1"/>
      <c r="C56" s="22" t="s">
        <v>117</v>
      </c>
      <c r="D56" s="23">
        <v>0</v>
      </c>
      <c r="E56" s="60">
        <v>0</v>
      </c>
      <c r="F56" s="25">
        <f>SUM(D56:E56)</f>
        <v>0</v>
      </c>
      <c r="G56" s="55">
        <v>0</v>
      </c>
      <c r="H56" s="56">
        <v>0</v>
      </c>
      <c r="I56" s="28">
        <f t="shared" ref="I56" si="21">F56-H56</f>
        <v>0</v>
      </c>
      <c r="J56" s="29">
        <f t="shared" si="20"/>
        <v>0</v>
      </c>
      <c r="K56" s="30"/>
    </row>
    <row r="57" spans="1:11" x14ac:dyDescent="0.2">
      <c r="A57" t="s">
        <v>118</v>
      </c>
      <c r="B57" s="1"/>
      <c r="C57" s="36" t="s">
        <v>119</v>
      </c>
      <c r="D57" s="37">
        <f>+D55-D56</f>
        <v>0</v>
      </c>
      <c r="E57" s="38">
        <f>+E55-E56</f>
        <v>0</v>
      </c>
      <c r="F57" s="39">
        <f>+F55-F56</f>
        <v>0</v>
      </c>
      <c r="G57" s="37">
        <f>+G55-G56</f>
        <v>0</v>
      </c>
      <c r="H57" s="39">
        <f>+H55-H56</f>
        <v>0</v>
      </c>
      <c r="I57" s="44">
        <f>SUM(I55:I56)</f>
        <v>0</v>
      </c>
      <c r="J57" s="41">
        <f t="shared" si="20"/>
        <v>0</v>
      </c>
      <c r="K57" s="42"/>
    </row>
    <row r="58" spans="1:11" x14ac:dyDescent="0.2">
      <c r="A58" t="s">
        <v>120</v>
      </c>
      <c r="B58" s="1"/>
      <c r="C58" s="36" t="s">
        <v>121</v>
      </c>
      <c r="D58" s="63"/>
      <c r="E58" s="64"/>
      <c r="F58" s="65"/>
      <c r="G58" s="20"/>
      <c r="H58" s="20"/>
      <c r="I58" s="20"/>
      <c r="J58" s="20"/>
      <c r="K58" s="62"/>
    </row>
    <row r="59" spans="1:11" ht="42" x14ac:dyDescent="0.2">
      <c r="A59" t="s">
        <v>122</v>
      </c>
      <c r="B59" s="1"/>
      <c r="C59" s="22" t="s">
        <v>123</v>
      </c>
      <c r="D59" s="33">
        <f>+D24+D48+D51+D55</f>
        <v>2222638</v>
      </c>
      <c r="E59" s="24" t="e">
        <f>+E24+E48+E51+E55</f>
        <v>#VALUE!</v>
      </c>
      <c r="F59" s="25" t="e">
        <f>SUM(D59:E59)</f>
        <v>#VALUE!</v>
      </c>
      <c r="G59" s="33">
        <f>+G24+G48+G51+G55</f>
        <v>1673858</v>
      </c>
      <c r="H59" s="66">
        <f>+H24+H48+H51+H55</f>
        <v>2231903</v>
      </c>
      <c r="I59" s="28" t="e">
        <f>+I24+I48+I51+I55</f>
        <v>#VALUE!</v>
      </c>
      <c r="J59" s="29" t="e">
        <f t="shared" ref="J59:J61" si="22">IF(F59=0,0,IF(I59/F59&gt;1,0.99,IF(I59/F59&lt;-1,-0.99,I59/F59)))</f>
        <v>#VALUE!</v>
      </c>
      <c r="K59" s="30"/>
    </row>
    <row r="60" spans="1:11" ht="42" x14ac:dyDescent="0.2">
      <c r="A60" t="s">
        <v>124</v>
      </c>
      <c r="B60" s="1"/>
      <c r="C60" s="22" t="s">
        <v>125</v>
      </c>
      <c r="D60" s="33">
        <f>+D46+D52+D56</f>
        <v>2222638</v>
      </c>
      <c r="E60" s="24">
        <f>+E46+E52+E56</f>
        <v>0</v>
      </c>
      <c r="F60" s="25">
        <f>SUM(D60:E60)</f>
        <v>2222638</v>
      </c>
      <c r="G60" s="33">
        <f>+G46+G52+G56</f>
        <v>1673858</v>
      </c>
      <c r="H60" s="66">
        <f>+H46+H52+H56</f>
        <v>2231903</v>
      </c>
      <c r="I60" s="28">
        <f>+I46+I52+I56</f>
        <v>-9265</v>
      </c>
      <c r="J60" s="29">
        <f t="shared" si="22"/>
        <v>-4.1684700792481728E-3</v>
      </c>
      <c r="K60" s="30"/>
    </row>
    <row r="61" spans="1:11" x14ac:dyDescent="0.2">
      <c r="A61" t="s">
        <v>126</v>
      </c>
      <c r="B61" s="1"/>
      <c r="C61" s="36" t="s">
        <v>127</v>
      </c>
      <c r="D61" s="37">
        <f>+D59-D60</f>
        <v>0</v>
      </c>
      <c r="E61" s="38" t="e">
        <f>+E59-E60</f>
        <v>#VALUE!</v>
      </c>
      <c r="F61" s="39" t="e">
        <f>+F59-F60</f>
        <v>#VALUE!</v>
      </c>
      <c r="G61" s="37">
        <f>+G59-G60</f>
        <v>0</v>
      </c>
      <c r="H61" s="39">
        <f>+H59-H60</f>
        <v>0</v>
      </c>
      <c r="I61" s="44" t="e">
        <f>SUM(I59:I60)</f>
        <v>#VALUE!</v>
      </c>
      <c r="J61" s="41" t="e">
        <f t="shared" si="22"/>
        <v>#VALUE!</v>
      </c>
      <c r="K61" s="42"/>
    </row>
    <row r="62" spans="1:11" x14ac:dyDescent="0.2">
      <c r="A62" t="s">
        <v>128</v>
      </c>
      <c r="B62" s="1"/>
      <c r="C62" s="36" t="s">
        <v>129</v>
      </c>
      <c r="D62" s="19"/>
      <c r="E62" s="20"/>
      <c r="F62" s="20"/>
      <c r="G62" s="47"/>
      <c r="H62" s="47"/>
      <c r="I62" s="20"/>
      <c r="J62" s="20"/>
      <c r="K62" s="59"/>
    </row>
    <row r="63" spans="1:11" ht="56" x14ac:dyDescent="0.2">
      <c r="A63" t="s">
        <v>130</v>
      </c>
      <c r="B63" s="1"/>
      <c r="C63" s="22" t="s">
        <v>131</v>
      </c>
      <c r="D63" s="23">
        <v>0</v>
      </c>
      <c r="E63" s="31">
        <v>0</v>
      </c>
      <c r="F63" s="67">
        <f t="shared" ref="F63:F71" si="23">SUM(D63:E63)</f>
        <v>0</v>
      </c>
      <c r="G63" s="68">
        <v>0</v>
      </c>
      <c r="H63" s="69">
        <v>0</v>
      </c>
      <c r="I63" s="28">
        <f t="shared" ref="I63:I68" si="24">F63-H63</f>
        <v>0</v>
      </c>
      <c r="J63" s="29">
        <f t="shared" ref="J63:J72" si="25">IF(F63=0,0,IF(I63/F63&gt;1,0.99,IF(I63/F63&lt;-1,-0.99,I63/F63)))</f>
        <v>0</v>
      </c>
      <c r="K63" s="30"/>
    </row>
    <row r="64" spans="1:11" ht="42" x14ac:dyDescent="0.2">
      <c r="A64" t="s">
        <v>132</v>
      </c>
      <c r="B64" s="1"/>
      <c r="C64" s="70" t="s">
        <v>133</v>
      </c>
      <c r="D64" s="23">
        <v>0</v>
      </c>
      <c r="E64" s="31">
        <v>0</v>
      </c>
      <c r="F64" s="67">
        <f t="shared" si="23"/>
        <v>0</v>
      </c>
      <c r="G64" s="71">
        <v>0</v>
      </c>
      <c r="H64" s="69">
        <v>0</v>
      </c>
      <c r="I64" s="28">
        <f t="shared" si="24"/>
        <v>0</v>
      </c>
      <c r="J64" s="29">
        <f t="shared" si="25"/>
        <v>0</v>
      </c>
      <c r="K64" s="30"/>
    </row>
    <row r="65" spans="1:11" ht="42" x14ac:dyDescent="0.2">
      <c r="A65" t="s">
        <v>134</v>
      </c>
      <c r="B65" s="1"/>
      <c r="C65" s="70" t="s">
        <v>135</v>
      </c>
      <c r="D65" s="23">
        <v>0</v>
      </c>
      <c r="E65" s="31">
        <v>0</v>
      </c>
      <c r="F65" s="67">
        <f t="shared" si="23"/>
        <v>0</v>
      </c>
      <c r="G65" s="71">
        <v>0</v>
      </c>
      <c r="H65" s="69">
        <v>0</v>
      </c>
      <c r="I65" s="28">
        <f t="shared" si="24"/>
        <v>0</v>
      </c>
      <c r="J65" s="29">
        <f t="shared" si="25"/>
        <v>0</v>
      </c>
      <c r="K65" s="30"/>
    </row>
    <row r="66" spans="1:11" ht="56" x14ac:dyDescent="0.2">
      <c r="A66" t="s">
        <v>136</v>
      </c>
      <c r="B66" s="1"/>
      <c r="C66" s="70" t="s">
        <v>137</v>
      </c>
      <c r="D66" s="23">
        <v>0</v>
      </c>
      <c r="E66" s="31">
        <v>0</v>
      </c>
      <c r="F66" s="67">
        <f t="shared" si="23"/>
        <v>0</v>
      </c>
      <c r="G66" s="71">
        <v>0</v>
      </c>
      <c r="H66" s="69">
        <v>0</v>
      </c>
      <c r="I66" s="28">
        <f t="shared" si="24"/>
        <v>0</v>
      </c>
      <c r="J66" s="29">
        <f t="shared" si="25"/>
        <v>0</v>
      </c>
      <c r="K66" s="30"/>
    </row>
    <row r="67" spans="1:11" ht="42" x14ac:dyDescent="0.2">
      <c r="A67" t="s">
        <v>138</v>
      </c>
      <c r="B67" s="1"/>
      <c r="C67" s="70" t="s">
        <v>139</v>
      </c>
      <c r="D67" s="23">
        <v>109557</v>
      </c>
      <c r="E67" s="31">
        <v>0</v>
      </c>
      <c r="F67" s="67">
        <f t="shared" si="23"/>
        <v>109557</v>
      </c>
      <c r="G67" s="71">
        <v>81783</v>
      </c>
      <c r="H67" s="69">
        <f>109557+2000</f>
        <v>111557</v>
      </c>
      <c r="I67" s="28">
        <f t="shared" si="24"/>
        <v>-2000</v>
      </c>
      <c r="J67" s="29">
        <f t="shared" si="25"/>
        <v>-1.8255337404273573E-2</v>
      </c>
      <c r="K67" s="30"/>
    </row>
    <row r="68" spans="1:11" ht="70" x14ac:dyDescent="0.2">
      <c r="A68" t="s">
        <v>140</v>
      </c>
      <c r="B68" s="1"/>
      <c r="C68" s="72" t="s">
        <v>141</v>
      </c>
      <c r="D68" s="23">
        <v>0</v>
      </c>
      <c r="E68" s="31">
        <v>0</v>
      </c>
      <c r="F68" s="67">
        <f t="shared" ref="F68" si="26">SUM(D68:E68)</f>
        <v>0</v>
      </c>
      <c r="G68" s="71">
        <v>0</v>
      </c>
      <c r="H68" s="69">
        <v>0</v>
      </c>
      <c r="I68" s="28">
        <f t="shared" si="24"/>
        <v>0</v>
      </c>
      <c r="J68" s="29">
        <f t="shared" si="25"/>
        <v>0</v>
      </c>
      <c r="K68" s="30"/>
    </row>
    <row r="69" spans="1:11" ht="70" x14ac:dyDescent="0.2">
      <c r="A69" t="s">
        <v>142</v>
      </c>
      <c r="B69" s="1"/>
      <c r="C69" s="73" t="s">
        <v>143</v>
      </c>
      <c r="D69" s="38">
        <f>SUM(D64:D68)</f>
        <v>109557</v>
      </c>
      <c r="E69" s="38">
        <f t="shared" ref="E69:F69" si="27">SUM(E64:E68)</f>
        <v>0</v>
      </c>
      <c r="F69" s="74">
        <f t="shared" si="27"/>
        <v>109557</v>
      </c>
      <c r="G69" s="75">
        <f>SUM(G64:G68)</f>
        <v>81783</v>
      </c>
      <c r="H69" s="76">
        <f>SUM(H64:H68)</f>
        <v>111557</v>
      </c>
      <c r="I69" s="43">
        <f>SUM(I64:I68)</f>
        <v>-2000</v>
      </c>
      <c r="J69" s="41">
        <f t="shared" si="25"/>
        <v>-1.8255337404273573E-2</v>
      </c>
      <c r="K69" s="42"/>
    </row>
    <row r="70" spans="1:11" ht="42" x14ac:dyDescent="0.2">
      <c r="A70" t="s">
        <v>144</v>
      </c>
      <c r="B70" s="1"/>
      <c r="C70" s="22" t="s">
        <v>145</v>
      </c>
      <c r="D70" s="23">
        <v>0</v>
      </c>
      <c r="E70" s="31">
        <v>0</v>
      </c>
      <c r="F70" s="67">
        <f t="shared" si="23"/>
        <v>0</v>
      </c>
      <c r="G70" s="71">
        <v>0</v>
      </c>
      <c r="H70" s="77">
        <v>0</v>
      </c>
      <c r="I70" s="28">
        <f t="shared" ref="I70:I71" si="28">F70-H70</f>
        <v>0</v>
      </c>
      <c r="J70" s="29">
        <f t="shared" si="25"/>
        <v>0</v>
      </c>
      <c r="K70" s="30"/>
    </row>
    <row r="71" spans="1:11" ht="28" x14ac:dyDescent="0.2">
      <c r="A71" t="s">
        <v>146</v>
      </c>
      <c r="B71" s="1"/>
      <c r="C71" s="22" t="s">
        <v>147</v>
      </c>
      <c r="D71" s="23">
        <v>0</v>
      </c>
      <c r="E71" s="31">
        <v>0</v>
      </c>
      <c r="F71" s="67">
        <f t="shared" si="23"/>
        <v>0</v>
      </c>
      <c r="G71" s="71">
        <v>0</v>
      </c>
      <c r="H71" s="77">
        <v>0</v>
      </c>
      <c r="I71" s="28">
        <f t="shared" si="28"/>
        <v>0</v>
      </c>
      <c r="J71" s="29">
        <f t="shared" si="25"/>
        <v>0</v>
      </c>
      <c r="K71" s="30"/>
    </row>
    <row r="72" spans="1:11" ht="70" x14ac:dyDescent="0.2">
      <c r="A72" t="s">
        <v>148</v>
      </c>
      <c r="B72" s="1"/>
      <c r="C72" s="78" t="s">
        <v>149</v>
      </c>
      <c r="D72" s="38">
        <f>D63+SUM(D69:D71)</f>
        <v>109557</v>
      </c>
      <c r="E72" s="38">
        <f t="shared" ref="E72" si="29">E63+SUM(E69:E71)</f>
        <v>0</v>
      </c>
      <c r="F72" s="74">
        <f t="shared" ref="F72:I72" si="30">F63+SUM(F69:F71)</f>
        <v>109557</v>
      </c>
      <c r="G72" s="75">
        <f>G63+SUM(G69:G71)</f>
        <v>81783</v>
      </c>
      <c r="H72" s="76">
        <f>H63+SUM(H69:H71)</f>
        <v>111557</v>
      </c>
      <c r="I72" s="43">
        <f t="shared" si="30"/>
        <v>-2000</v>
      </c>
      <c r="J72" s="41">
        <f t="shared" si="25"/>
        <v>-1.8255337404273573E-2</v>
      </c>
      <c r="K72" s="42"/>
    </row>
    <row r="73" spans="1:11" x14ac:dyDescent="0.2">
      <c r="A73" t="s">
        <v>150</v>
      </c>
      <c r="B73" s="1"/>
      <c r="C73" s="36" t="s">
        <v>151</v>
      </c>
      <c r="D73" s="19"/>
      <c r="E73" s="20"/>
      <c r="F73" s="20"/>
      <c r="G73" s="51"/>
      <c r="H73" s="51"/>
      <c r="I73" s="20"/>
      <c r="J73" s="20"/>
      <c r="K73" s="59"/>
    </row>
    <row r="74" spans="1:11" ht="28" x14ac:dyDescent="0.2">
      <c r="A74" t="s">
        <v>152</v>
      </c>
      <c r="B74" s="1"/>
      <c r="C74" s="79" t="s">
        <v>153</v>
      </c>
      <c r="D74" s="23">
        <v>0</v>
      </c>
      <c r="E74" s="31">
        <v>0</v>
      </c>
      <c r="F74" s="25">
        <f t="shared" ref="F74:F79" si="31">SUM(D74:E74)</f>
        <v>0</v>
      </c>
      <c r="G74" s="80">
        <v>0</v>
      </c>
      <c r="H74" s="81">
        <v>0</v>
      </c>
      <c r="I74" s="28">
        <f t="shared" ref="I74:I79" si="32">+H74-F74</f>
        <v>0</v>
      </c>
      <c r="J74" s="29">
        <f t="shared" ref="J74:J80" si="33">IF(F74=0,0,IF(I74/F74&gt;1,0.99,IF(I74/F74&lt;-1,-0.99,I74/F74)))</f>
        <v>0</v>
      </c>
      <c r="K74" s="30"/>
    </row>
    <row r="75" spans="1:11" ht="28" x14ac:dyDescent="0.2">
      <c r="A75" t="s">
        <v>154</v>
      </c>
      <c r="B75" s="1"/>
      <c r="C75" s="79" t="s">
        <v>153</v>
      </c>
      <c r="D75" s="23">
        <v>0</v>
      </c>
      <c r="E75" s="31">
        <v>0</v>
      </c>
      <c r="F75" s="25">
        <f t="shared" si="31"/>
        <v>0</v>
      </c>
      <c r="G75" s="80">
        <v>0</v>
      </c>
      <c r="H75" s="81">
        <v>0</v>
      </c>
      <c r="I75" s="28">
        <f t="shared" si="32"/>
        <v>0</v>
      </c>
      <c r="J75" s="29">
        <f t="shared" si="33"/>
        <v>0</v>
      </c>
      <c r="K75" s="30"/>
    </row>
    <row r="76" spans="1:11" ht="28" x14ac:dyDescent="0.2">
      <c r="A76" t="s">
        <v>155</v>
      </c>
      <c r="B76" s="1"/>
      <c r="C76" s="79" t="s">
        <v>153</v>
      </c>
      <c r="D76" s="23">
        <v>0</v>
      </c>
      <c r="E76" s="31">
        <v>0</v>
      </c>
      <c r="F76" s="25">
        <f t="shared" si="31"/>
        <v>0</v>
      </c>
      <c r="G76" s="80">
        <v>0</v>
      </c>
      <c r="H76" s="81">
        <v>0</v>
      </c>
      <c r="I76" s="28">
        <f t="shared" si="32"/>
        <v>0</v>
      </c>
      <c r="J76" s="29">
        <f t="shared" si="33"/>
        <v>0</v>
      </c>
      <c r="K76" s="30"/>
    </row>
    <row r="77" spans="1:11" ht="28" x14ac:dyDescent="0.2">
      <c r="A77" t="s">
        <v>156</v>
      </c>
      <c r="B77" s="1"/>
      <c r="C77" s="79" t="s">
        <v>153</v>
      </c>
      <c r="D77" s="23">
        <v>0</v>
      </c>
      <c r="E77" s="31">
        <v>0</v>
      </c>
      <c r="F77" s="25">
        <f t="shared" si="31"/>
        <v>0</v>
      </c>
      <c r="G77" s="80">
        <v>0</v>
      </c>
      <c r="H77" s="81">
        <v>0</v>
      </c>
      <c r="I77" s="28">
        <f t="shared" si="32"/>
        <v>0</v>
      </c>
      <c r="J77" s="29">
        <f t="shared" si="33"/>
        <v>0</v>
      </c>
      <c r="K77" s="30"/>
    </row>
    <row r="78" spans="1:11" ht="28" x14ac:dyDescent="0.2">
      <c r="A78" t="s">
        <v>157</v>
      </c>
      <c r="B78" s="1"/>
      <c r="C78" s="79" t="s">
        <v>153</v>
      </c>
      <c r="D78" s="23">
        <v>0</v>
      </c>
      <c r="E78" s="31">
        <v>0</v>
      </c>
      <c r="F78" s="25">
        <f t="shared" si="31"/>
        <v>0</v>
      </c>
      <c r="G78" s="80">
        <v>0</v>
      </c>
      <c r="H78" s="81">
        <v>0</v>
      </c>
      <c r="I78" s="28">
        <f t="shared" si="32"/>
        <v>0</v>
      </c>
      <c r="J78" s="29">
        <f t="shared" si="33"/>
        <v>0</v>
      </c>
      <c r="K78" s="30"/>
    </row>
    <row r="79" spans="1:11" ht="28" x14ac:dyDescent="0.2">
      <c r="A79" t="s">
        <v>158</v>
      </c>
      <c r="B79" s="1"/>
      <c r="C79" s="79" t="s">
        <v>153</v>
      </c>
      <c r="D79" s="23">
        <v>0</v>
      </c>
      <c r="E79" s="31">
        <v>0</v>
      </c>
      <c r="F79" s="25">
        <f t="shared" si="31"/>
        <v>0</v>
      </c>
      <c r="G79" s="80">
        <v>0</v>
      </c>
      <c r="H79" s="81">
        <v>0</v>
      </c>
      <c r="I79" s="28">
        <f t="shared" si="32"/>
        <v>0</v>
      </c>
      <c r="J79" s="29">
        <f t="shared" si="33"/>
        <v>0</v>
      </c>
      <c r="K79" s="30"/>
    </row>
    <row r="80" spans="1:11" x14ac:dyDescent="0.2">
      <c r="A80" t="s">
        <v>159</v>
      </c>
      <c r="B80" s="1"/>
      <c r="C80" s="36" t="s">
        <v>160</v>
      </c>
      <c r="D80" s="37">
        <f t="shared" ref="D80:I80" si="34">SUM(D74:D79)</f>
        <v>0</v>
      </c>
      <c r="E80" s="38">
        <f t="shared" si="34"/>
        <v>0</v>
      </c>
      <c r="F80" s="38">
        <f t="shared" si="34"/>
        <v>0</v>
      </c>
      <c r="G80" s="37">
        <f t="shared" si="34"/>
        <v>0</v>
      </c>
      <c r="H80" s="39">
        <f t="shared" si="34"/>
        <v>0</v>
      </c>
      <c r="I80" s="43">
        <f t="shared" si="34"/>
        <v>0</v>
      </c>
      <c r="J80" s="41">
        <f t="shared" si="33"/>
        <v>0</v>
      </c>
      <c r="K80" s="42"/>
    </row>
    <row r="81" spans="1:11" x14ac:dyDescent="0.2">
      <c r="A81" t="s">
        <v>161</v>
      </c>
      <c r="B81" s="1"/>
      <c r="C81" s="82" t="s">
        <v>162</v>
      </c>
      <c r="D81" s="83"/>
      <c r="E81" s="84"/>
      <c r="F81" s="84"/>
      <c r="G81" s="84"/>
      <c r="H81" s="84"/>
      <c r="I81" s="84"/>
      <c r="J81" s="84"/>
      <c r="K81" s="85"/>
    </row>
    <row r="82" spans="1:11" x14ac:dyDescent="0.2">
      <c r="A82" t="s">
        <v>163</v>
      </c>
      <c r="B82" s="1"/>
      <c r="C82" s="86" t="s">
        <v>164</v>
      </c>
      <c r="D82" s="87">
        <f>IF(ISERROR((D18+D23)/D24)=TRUE,0,(D18+D23)/D24)</f>
        <v>0</v>
      </c>
      <c r="E82" s="29">
        <f>IF(ISERROR((E18+E23)/E24)=TRUE,0,(E18+E23)/E24)</f>
        <v>0</v>
      </c>
      <c r="F82" s="88">
        <f>IF(ISERROR((F18+F23)/F24)=TRUE,0,(F18+F23)/F24)</f>
        <v>0</v>
      </c>
      <c r="G82" s="89">
        <f>IF(ISERROR((G18+G23)/G24)=TRUE,0,(G18+G23)/G24)</f>
        <v>5.5351170768368641E-3</v>
      </c>
      <c r="H82" s="90">
        <f>IF(ISERROR((H18+H23)/H24)=TRUE,0,(H18+H23)/H24)</f>
        <v>4.1511660677009711E-3</v>
      </c>
      <c r="I82" s="91">
        <f t="shared" ref="I82" si="35">+H82-F82</f>
        <v>4.1511660677009711E-3</v>
      </c>
      <c r="J82" s="29">
        <f t="shared" ref="J82:J86" si="36">IF(F82=0,0,IF(I82/F82&gt;1,0.99,IF(I82/F82&lt;-1,-0.99,I82/F82)))</f>
        <v>0</v>
      </c>
      <c r="K82" s="30"/>
    </row>
    <row r="83" spans="1:11" ht="84" x14ac:dyDescent="0.2">
      <c r="A83" t="s">
        <v>165</v>
      </c>
      <c r="B83" s="1"/>
      <c r="C83" s="22" t="s">
        <v>166</v>
      </c>
      <c r="D83" s="87">
        <f>IF(ISERROR(D69/D46)=TRUE,0,D69/D46)</f>
        <v>4.9291427573900926E-2</v>
      </c>
      <c r="E83" s="29">
        <f>IF(ISERROR(E69/E46)=TRUE,0,E69/E46)</f>
        <v>0</v>
      </c>
      <c r="F83" s="88">
        <f>IF(ISERROR(F69/F46)=TRUE,0,F69/F46)</f>
        <v>4.9291427573900926E-2</v>
      </c>
      <c r="G83" s="89">
        <f>IF(ISERROR(G69/G46)=TRUE,0,G69/G46)</f>
        <v>4.8858983259033921E-2</v>
      </c>
      <c r="H83" s="90">
        <f>IF(ISERROR(H69/H46)=TRUE,0,H69/H46)</f>
        <v>4.9982906963250646E-2</v>
      </c>
      <c r="I83" s="91">
        <f t="shared" ref="I83:I86" si="37">F83-H83</f>
        <v>-6.9147938934972092E-4</v>
      </c>
      <c r="J83" s="29">
        <f t="shared" si="36"/>
        <v>-1.402839039938557E-2</v>
      </c>
      <c r="K83" s="30"/>
    </row>
    <row r="84" spans="1:11" ht="84" x14ac:dyDescent="0.2">
      <c r="A84" t="s">
        <v>167</v>
      </c>
      <c r="B84" s="1"/>
      <c r="C84" s="22" t="s">
        <v>168</v>
      </c>
      <c r="D84" s="87">
        <f>IF(ISERROR(D72/D46)=TRUE,0,D72/D46)</f>
        <v>4.9291427573900926E-2</v>
      </c>
      <c r="E84" s="29">
        <f>IF(ISERROR(E72/E46)=TRUE,0,E72/E46)</f>
        <v>0</v>
      </c>
      <c r="F84" s="88">
        <f>IF(ISERROR(F72/F46)=TRUE,0,F72/F46)</f>
        <v>4.9291427573900926E-2</v>
      </c>
      <c r="G84" s="89">
        <f>IF(ISERROR(G72/G46)=TRUE,0,G72/G46)</f>
        <v>4.8858983259033921E-2</v>
      </c>
      <c r="H84" s="90">
        <f>IF(ISERROR(H72/H46)=TRUE,0,H72/H46)</f>
        <v>4.9982906963250646E-2</v>
      </c>
      <c r="I84" s="91">
        <f t="shared" si="37"/>
        <v>-6.9147938934972092E-4</v>
      </c>
      <c r="J84" s="29">
        <f t="shared" si="36"/>
        <v>-1.402839039938557E-2</v>
      </c>
      <c r="K84" s="30"/>
    </row>
    <row r="85" spans="1:11" x14ac:dyDescent="0.2">
      <c r="A85" t="s">
        <v>169</v>
      </c>
      <c r="B85" s="1"/>
      <c r="C85" s="92" t="s">
        <v>170</v>
      </c>
      <c r="D85" s="87">
        <f>IF(ISERROR(D28/SUM(D27:D28))=TRUE,0,D28/SUM(D27:D28))</f>
        <v>0.20627829398638159</v>
      </c>
      <c r="E85" s="29">
        <f>IF(ISERROR(E28/SUM(E27:E28))=TRUE,0,E28/SUM(E27:E28))</f>
        <v>0</v>
      </c>
      <c r="F85" s="88">
        <f>IF(ISERROR(F28/SUM(F27:F28))=TRUE,0,F28/SUM(F27:F28))</f>
        <v>0.20627829398638159</v>
      </c>
      <c r="G85" s="89">
        <f>IF(ISERROR(G28/SUM(G27:G28))=TRUE,0,G28/SUM(G27:G28))</f>
        <v>0.21342026591933799</v>
      </c>
      <c r="H85" s="90">
        <f>IF(ISERROR(H28/SUM(H27:H28))=TRUE,0,H28/SUM(H27:H28))</f>
        <v>0.20657379190248149</v>
      </c>
      <c r="I85" s="91">
        <f t="shared" si="37"/>
        <v>-2.9549791609989606E-4</v>
      </c>
      <c r="J85" s="29">
        <f t="shared" si="36"/>
        <v>-1.4325206515398306E-3</v>
      </c>
      <c r="K85" s="30"/>
    </row>
    <row r="86" spans="1:11" ht="17" thickBot="1" x14ac:dyDescent="0.25">
      <c r="A86" t="s">
        <v>171</v>
      </c>
      <c r="B86" s="1"/>
      <c r="C86" s="93" t="s">
        <v>172</v>
      </c>
      <c r="D86" s="94">
        <f>IF(ISERROR((D27+D28)/D46)=TRUE,0,(D27+D28)/D46)</f>
        <v>0.80829131869427229</v>
      </c>
      <c r="E86" s="95">
        <f>IF(ISERROR((E27+E28)/E46)=TRUE,0,(E27+E28)/E46)</f>
        <v>0</v>
      </c>
      <c r="F86" s="96">
        <f>IF(ISERROR((F27+F28)/F46)=TRUE,0,(F27+F28)/F46)</f>
        <v>0.80829131869427229</v>
      </c>
      <c r="G86" s="97">
        <f>IF(ISERROR((G27+G28)/G46)=TRUE,0,(G27+G28)/G46)</f>
        <v>0.8305340118456882</v>
      </c>
      <c r="H86" s="98">
        <f>IF(ISERROR((H27+H28)/H46)=TRUE,0,(H27+H28)/H46)</f>
        <v>0.82333327210008678</v>
      </c>
      <c r="I86" s="99">
        <f t="shared" si="37"/>
        <v>-1.504195340581449E-2</v>
      </c>
      <c r="J86" s="95">
        <f t="shared" si="36"/>
        <v>-1.8609569418750558E-2</v>
      </c>
      <c r="K86" s="100"/>
    </row>
    <row r="87" spans="1:11" ht="17" thickBot="1" x14ac:dyDescent="0.25">
      <c r="A87" t="s">
        <v>173</v>
      </c>
      <c r="B87" s="1"/>
      <c r="C87" s="101"/>
      <c r="D87" s="102"/>
      <c r="E87" s="102"/>
      <c r="F87" s="102"/>
      <c r="G87" s="102"/>
      <c r="H87" s="102"/>
      <c r="I87" s="102"/>
      <c r="J87" s="102"/>
      <c r="K87" s="103"/>
    </row>
    <row r="88" spans="1:11" ht="57" thickBot="1" x14ac:dyDescent="0.25">
      <c r="A88" t="s">
        <v>174</v>
      </c>
      <c r="B88" s="1"/>
      <c r="C88" s="104" t="s">
        <v>175</v>
      </c>
      <c r="D88" s="105"/>
      <c r="E88" s="106"/>
      <c r="F88" s="106"/>
      <c r="G88" s="106"/>
      <c r="H88" s="106"/>
      <c r="I88" s="106"/>
      <c r="J88" s="106"/>
      <c r="K88" s="107"/>
    </row>
    <row r="89" spans="1:11" x14ac:dyDescent="0.2">
      <c r="A89" t="s">
        <v>176</v>
      </c>
      <c r="B89" s="1"/>
      <c r="C89" s="108" t="s">
        <v>177</v>
      </c>
      <c r="D89" s="83"/>
      <c r="E89" s="84"/>
      <c r="F89" s="84"/>
      <c r="G89" s="84"/>
      <c r="H89" s="84"/>
      <c r="I89" s="84"/>
      <c r="J89" s="84"/>
      <c r="K89" s="85"/>
    </row>
    <row r="90" spans="1:11" x14ac:dyDescent="0.2">
      <c r="A90" t="s">
        <v>178</v>
      </c>
      <c r="B90" s="1"/>
      <c r="C90" s="109" t="s">
        <v>179</v>
      </c>
      <c r="D90" s="110">
        <v>0</v>
      </c>
      <c r="E90" s="111">
        <v>0</v>
      </c>
      <c r="F90" s="112">
        <f>SUM(D90:E90)</f>
        <v>0</v>
      </c>
      <c r="G90" s="113">
        <v>0</v>
      </c>
      <c r="H90" s="114">
        <v>0</v>
      </c>
      <c r="I90" s="115">
        <f t="shared" ref="I90:I91" si="38">F90-H90</f>
        <v>0</v>
      </c>
      <c r="J90" s="29">
        <f t="shared" ref="J90:J99" si="39">IF(F90=0,0,IF(I90/F90&gt;1,0.99,IF(I90/F90&lt;-1,-0.99,I90/F90)))</f>
        <v>0</v>
      </c>
      <c r="K90" s="30"/>
    </row>
    <row r="91" spans="1:11" x14ac:dyDescent="0.2">
      <c r="A91" t="s">
        <v>180</v>
      </c>
      <c r="B91" s="1"/>
      <c r="C91" s="53" t="s">
        <v>181</v>
      </c>
      <c r="D91" s="110">
        <v>0</v>
      </c>
      <c r="E91" s="111">
        <v>0</v>
      </c>
      <c r="F91" s="112">
        <f>SUM(D91:E91)</f>
        <v>0</v>
      </c>
      <c r="G91" s="113">
        <v>0</v>
      </c>
      <c r="H91" s="114">
        <v>0</v>
      </c>
      <c r="I91" s="115">
        <f t="shared" si="38"/>
        <v>0</v>
      </c>
      <c r="J91" s="29">
        <f t="shared" si="39"/>
        <v>0</v>
      </c>
      <c r="K91" s="30"/>
    </row>
    <row r="92" spans="1:11" x14ac:dyDescent="0.2">
      <c r="A92" t="s">
        <v>182</v>
      </c>
      <c r="B92" s="1"/>
      <c r="C92" s="53" t="s">
        <v>183</v>
      </c>
      <c r="D92" s="116">
        <v>0</v>
      </c>
      <c r="E92" s="117">
        <v>0</v>
      </c>
      <c r="F92" s="118">
        <f>SUM(D92:E92)</f>
        <v>0</v>
      </c>
      <c r="G92" s="119">
        <v>0</v>
      </c>
      <c r="H92" s="27">
        <v>0</v>
      </c>
      <c r="I92" s="120">
        <f>F92-H92</f>
        <v>0</v>
      </c>
      <c r="J92" s="29">
        <f t="shared" si="39"/>
        <v>0</v>
      </c>
      <c r="K92" s="30"/>
    </row>
    <row r="93" spans="1:11" x14ac:dyDescent="0.2">
      <c r="A93" t="s">
        <v>184</v>
      </c>
      <c r="B93" s="1"/>
      <c r="C93" s="53" t="s">
        <v>185</v>
      </c>
      <c r="D93" s="116">
        <v>0</v>
      </c>
      <c r="E93" s="117">
        <v>0</v>
      </c>
      <c r="F93" s="118">
        <f>SUM(D93:E93)</f>
        <v>0</v>
      </c>
      <c r="G93" s="119">
        <v>0</v>
      </c>
      <c r="H93" s="27">
        <v>0</v>
      </c>
      <c r="I93" s="120">
        <f>F93-H93</f>
        <v>0</v>
      </c>
      <c r="J93" s="29">
        <f t="shared" si="39"/>
        <v>0</v>
      </c>
      <c r="K93" s="30"/>
    </row>
    <row r="94" spans="1:11" x14ac:dyDescent="0.2">
      <c r="A94" t="s">
        <v>186</v>
      </c>
      <c r="B94" s="1"/>
      <c r="C94" s="53" t="s">
        <v>187</v>
      </c>
      <c r="D94" s="121">
        <v>0</v>
      </c>
      <c r="E94" s="122">
        <v>0</v>
      </c>
      <c r="F94" s="123">
        <f t="shared" ref="F94:F95" si="40">SUM(D94:E94)</f>
        <v>0</v>
      </c>
      <c r="G94" s="124">
        <v>0</v>
      </c>
      <c r="H94" s="125">
        <v>0</v>
      </c>
      <c r="I94" s="126">
        <f t="shared" ref="I94:I95" si="41">+H94-F94</f>
        <v>0</v>
      </c>
      <c r="J94" s="29">
        <f t="shared" si="39"/>
        <v>0</v>
      </c>
      <c r="K94" s="30"/>
    </row>
    <row r="95" spans="1:11" x14ac:dyDescent="0.2">
      <c r="A95" t="s">
        <v>188</v>
      </c>
      <c r="B95" s="1"/>
      <c r="C95" s="53" t="s">
        <v>189</v>
      </c>
      <c r="D95" s="127">
        <v>0</v>
      </c>
      <c r="E95" s="128">
        <v>0</v>
      </c>
      <c r="F95" s="129">
        <f t="shared" si="40"/>
        <v>0</v>
      </c>
      <c r="G95" s="113">
        <v>0</v>
      </c>
      <c r="H95" s="114">
        <v>0</v>
      </c>
      <c r="I95" s="130">
        <f t="shared" si="41"/>
        <v>0</v>
      </c>
      <c r="J95" s="29">
        <f t="shared" si="39"/>
        <v>0</v>
      </c>
      <c r="K95" s="30"/>
    </row>
    <row r="96" spans="1:11" x14ac:dyDescent="0.2">
      <c r="A96" t="s">
        <v>190</v>
      </c>
      <c r="B96" s="1"/>
      <c r="C96" s="36" t="s">
        <v>191</v>
      </c>
      <c r="D96" s="131">
        <f t="shared" ref="D96:I96" si="42">SUM(D90:D91)</f>
        <v>0</v>
      </c>
      <c r="E96" s="132">
        <f t="shared" si="42"/>
        <v>0</v>
      </c>
      <c r="F96" s="133">
        <f t="shared" si="42"/>
        <v>0</v>
      </c>
      <c r="G96" s="131">
        <f t="shared" si="42"/>
        <v>0</v>
      </c>
      <c r="H96" s="133">
        <f t="shared" si="42"/>
        <v>0</v>
      </c>
      <c r="I96" s="134">
        <f t="shared" si="42"/>
        <v>0</v>
      </c>
      <c r="J96" s="41">
        <f t="shared" si="39"/>
        <v>0</v>
      </c>
      <c r="K96" s="42"/>
    </row>
    <row r="97" spans="1:11" x14ac:dyDescent="0.2">
      <c r="A97" t="s">
        <v>192</v>
      </c>
      <c r="B97" s="1"/>
      <c r="C97" s="36" t="s">
        <v>193</v>
      </c>
      <c r="D97" s="135">
        <f t="shared" ref="D97:I97" si="43">SUM(D92:D93)</f>
        <v>0</v>
      </c>
      <c r="E97" s="136">
        <f t="shared" si="43"/>
        <v>0</v>
      </c>
      <c r="F97" s="137">
        <f t="shared" si="43"/>
        <v>0</v>
      </c>
      <c r="G97" s="135">
        <f t="shared" si="43"/>
        <v>0</v>
      </c>
      <c r="H97" s="137">
        <f t="shared" si="43"/>
        <v>0</v>
      </c>
      <c r="I97" s="138">
        <f t="shared" si="43"/>
        <v>0</v>
      </c>
      <c r="J97" s="41">
        <f t="shared" si="39"/>
        <v>0</v>
      </c>
      <c r="K97" s="42"/>
    </row>
    <row r="98" spans="1:11" x14ac:dyDescent="0.2">
      <c r="A98" t="s">
        <v>194</v>
      </c>
      <c r="B98" s="1"/>
      <c r="C98" s="36" t="s">
        <v>195</v>
      </c>
      <c r="D98" s="139">
        <f t="shared" ref="D98:H98" si="44">IF(D96&lt;&gt;0,D97/D96,0)</f>
        <v>0</v>
      </c>
      <c r="E98" s="140">
        <f t="shared" si="44"/>
        <v>0</v>
      </c>
      <c r="F98" s="141">
        <f t="shared" si="44"/>
        <v>0</v>
      </c>
      <c r="G98" s="139">
        <f t="shared" si="44"/>
        <v>0</v>
      </c>
      <c r="H98" s="141">
        <f t="shared" si="44"/>
        <v>0</v>
      </c>
      <c r="I98" s="142">
        <f>F98-H98</f>
        <v>0</v>
      </c>
      <c r="J98" s="41">
        <f t="shared" si="39"/>
        <v>0</v>
      </c>
      <c r="K98" s="42"/>
    </row>
    <row r="99" spans="1:11" x14ac:dyDescent="0.2">
      <c r="A99" t="s">
        <v>196</v>
      </c>
      <c r="B99" s="1"/>
      <c r="C99" s="36" t="s">
        <v>197</v>
      </c>
      <c r="D99" s="143">
        <f t="shared" ref="D99:H99" si="45">IF(ISERROR((D95/1950)/D96)=TRUE,0,(D95/1950)/D96)</f>
        <v>0</v>
      </c>
      <c r="E99" s="144">
        <f t="shared" si="45"/>
        <v>0</v>
      </c>
      <c r="F99" s="145">
        <f t="shared" si="45"/>
        <v>0</v>
      </c>
      <c r="G99" s="143">
        <f t="shared" si="45"/>
        <v>0</v>
      </c>
      <c r="H99" s="145">
        <f t="shared" si="45"/>
        <v>0</v>
      </c>
      <c r="I99" s="146">
        <f>F99-H99</f>
        <v>0</v>
      </c>
      <c r="J99" s="41">
        <f t="shared" si="39"/>
        <v>0</v>
      </c>
      <c r="K99" s="42"/>
    </row>
    <row r="100" spans="1:11" x14ac:dyDescent="0.2">
      <c r="A100" t="s">
        <v>198</v>
      </c>
      <c r="B100" s="1"/>
      <c r="C100" s="108" t="s">
        <v>199</v>
      </c>
      <c r="D100" s="83"/>
      <c r="E100" s="84"/>
      <c r="F100" s="84"/>
      <c r="G100" s="84"/>
      <c r="H100" s="84"/>
      <c r="I100" s="84"/>
      <c r="J100" s="84"/>
      <c r="K100" s="85"/>
    </row>
    <row r="101" spans="1:11" x14ac:dyDescent="0.2">
      <c r="A101" t="s">
        <v>200</v>
      </c>
      <c r="B101" s="1"/>
      <c r="C101" s="109" t="s">
        <v>201</v>
      </c>
      <c r="D101" s="110">
        <v>4.5199999999999996</v>
      </c>
      <c r="E101" s="111">
        <v>0</v>
      </c>
      <c r="F101" s="112">
        <f>SUM(D101:E101)</f>
        <v>4.5199999999999996</v>
      </c>
      <c r="G101" s="113">
        <v>4.1500000000000004</v>
      </c>
      <c r="H101" s="114">
        <v>4.3</v>
      </c>
      <c r="I101" s="115">
        <f t="shared" ref="I101:I102" si="46">F101-H101</f>
        <v>0.21999999999999975</v>
      </c>
      <c r="J101" s="29">
        <f t="shared" ref="J101:J110" si="47">IF(F101=0,0,IF(I101/F101&gt;1,0.99,IF(I101/F101&lt;-1,-0.99,I101/F101)))</f>
        <v>4.8672566371681367E-2</v>
      </c>
      <c r="K101" s="30"/>
    </row>
    <row r="102" spans="1:11" x14ac:dyDescent="0.2">
      <c r="A102" t="s">
        <v>202</v>
      </c>
      <c r="B102" s="1"/>
      <c r="C102" s="53" t="s">
        <v>203</v>
      </c>
      <c r="D102" s="110">
        <v>13.16</v>
      </c>
      <c r="E102" s="111">
        <v>0</v>
      </c>
      <c r="F102" s="112">
        <f>SUM(D102:E102)</f>
        <v>13.16</v>
      </c>
      <c r="G102" s="113">
        <v>13.89</v>
      </c>
      <c r="H102" s="114">
        <v>13.5</v>
      </c>
      <c r="I102" s="115">
        <f t="shared" si="46"/>
        <v>-0.33999999999999986</v>
      </c>
      <c r="J102" s="29">
        <f t="shared" si="47"/>
        <v>-2.5835866261398166E-2</v>
      </c>
      <c r="K102" s="30"/>
    </row>
    <row r="103" spans="1:11" x14ac:dyDescent="0.2">
      <c r="A103" t="s">
        <v>204</v>
      </c>
      <c r="B103" s="1"/>
      <c r="C103" s="53" t="s">
        <v>205</v>
      </c>
      <c r="D103" s="116">
        <v>1425952</v>
      </c>
      <c r="E103" s="31">
        <v>0</v>
      </c>
      <c r="F103" s="25">
        <f>SUM(D103:E103)</f>
        <v>1425952</v>
      </c>
      <c r="G103" s="119">
        <v>1093500</v>
      </c>
      <c r="H103" s="27">
        <f>1458000</f>
        <v>1458000</v>
      </c>
      <c r="I103" s="120">
        <f>F103-H103</f>
        <v>-32048</v>
      </c>
      <c r="J103" s="29">
        <f t="shared" si="47"/>
        <v>-2.2474809811269945E-2</v>
      </c>
      <c r="K103" s="30"/>
    </row>
    <row r="104" spans="1:11" x14ac:dyDescent="0.2">
      <c r="A104" t="s">
        <v>206</v>
      </c>
      <c r="B104" s="1"/>
      <c r="C104" s="53" t="s">
        <v>207</v>
      </c>
      <c r="D104" s="116">
        <v>370587</v>
      </c>
      <c r="E104" s="31">
        <v>0</v>
      </c>
      <c r="F104" s="25">
        <f>SUM(D104:E104)</f>
        <v>370587</v>
      </c>
      <c r="G104" s="119">
        <v>296696</v>
      </c>
      <c r="H104" s="27">
        <f>395600-16000</f>
        <v>379600</v>
      </c>
      <c r="I104" s="120">
        <f>F104-H104</f>
        <v>-9013</v>
      </c>
      <c r="J104" s="29">
        <f t="shared" si="47"/>
        <v>-2.4320874720376053E-2</v>
      </c>
      <c r="K104" s="30"/>
    </row>
    <row r="105" spans="1:11" x14ac:dyDescent="0.2">
      <c r="A105" t="s">
        <v>208</v>
      </c>
      <c r="B105" s="1"/>
      <c r="C105" s="53" t="s">
        <v>209</v>
      </c>
      <c r="D105" s="121">
        <v>0</v>
      </c>
      <c r="E105" s="111">
        <v>0</v>
      </c>
      <c r="F105" s="112">
        <f t="shared" ref="F105:F106" si="48">SUM(D105:E105)</f>
        <v>0</v>
      </c>
      <c r="G105" s="124">
        <v>0</v>
      </c>
      <c r="H105" s="125">
        <v>0</v>
      </c>
      <c r="I105" s="126">
        <f t="shared" ref="I105:I106" si="49">+H105-F105</f>
        <v>0</v>
      </c>
      <c r="J105" s="29">
        <f t="shared" si="47"/>
        <v>0</v>
      </c>
      <c r="K105" s="30"/>
    </row>
    <row r="106" spans="1:11" x14ac:dyDescent="0.2">
      <c r="A106" t="s">
        <v>210</v>
      </c>
      <c r="B106" s="1"/>
      <c r="C106" s="53" t="s">
        <v>211</v>
      </c>
      <c r="D106" s="127">
        <v>0</v>
      </c>
      <c r="E106" s="111">
        <v>0</v>
      </c>
      <c r="F106" s="112">
        <f t="shared" si="48"/>
        <v>0</v>
      </c>
      <c r="G106" s="147">
        <v>0</v>
      </c>
      <c r="H106" s="148">
        <v>0</v>
      </c>
      <c r="I106" s="130">
        <f t="shared" si="49"/>
        <v>0</v>
      </c>
      <c r="J106" s="29">
        <f t="shared" si="47"/>
        <v>0</v>
      </c>
      <c r="K106" s="30"/>
    </row>
    <row r="107" spans="1:11" x14ac:dyDescent="0.2">
      <c r="A107" t="s">
        <v>212</v>
      </c>
      <c r="B107" s="1"/>
      <c r="C107" s="36" t="s">
        <v>213</v>
      </c>
      <c r="D107" s="131">
        <f>SUM(D101:D102)</f>
        <v>17.68</v>
      </c>
      <c r="E107" s="132">
        <f>SUM(E101:E102)</f>
        <v>0</v>
      </c>
      <c r="F107" s="133">
        <f>SUM(F101:F102)</f>
        <v>17.68</v>
      </c>
      <c r="G107" s="131">
        <f>SUM(G101:G102)</f>
        <v>18.04</v>
      </c>
      <c r="H107" s="133">
        <f>SUM(H101:H102)</f>
        <v>17.8</v>
      </c>
      <c r="I107" s="134">
        <f t="shared" ref="I107" si="50">SUM(I101:I102)</f>
        <v>-0.12000000000000011</v>
      </c>
      <c r="J107" s="41">
        <f t="shared" si="47"/>
        <v>-6.7873303167420877E-3</v>
      </c>
      <c r="K107" s="42"/>
    </row>
    <row r="108" spans="1:11" x14ac:dyDescent="0.2">
      <c r="A108" t="s">
        <v>214</v>
      </c>
      <c r="B108" s="1"/>
      <c r="C108" s="36" t="s">
        <v>215</v>
      </c>
      <c r="D108" s="149">
        <f>SUM(D103:D104)</f>
        <v>1796539</v>
      </c>
      <c r="E108" s="150">
        <f>SUM(E103:E104)</f>
        <v>0</v>
      </c>
      <c r="F108" s="151">
        <f>SUM(F103:F104)</f>
        <v>1796539</v>
      </c>
      <c r="G108" s="149">
        <f>SUM(G103:G104)</f>
        <v>1390196</v>
      </c>
      <c r="H108" s="151">
        <f>SUM(H103:H104)</f>
        <v>1837600</v>
      </c>
      <c r="I108" s="138">
        <f t="shared" ref="I108" si="51">SUM(I103:I104)</f>
        <v>-41061</v>
      </c>
      <c r="J108" s="41">
        <f t="shared" si="47"/>
        <v>-2.2855612931308476E-2</v>
      </c>
      <c r="K108" s="42"/>
    </row>
    <row r="109" spans="1:11" x14ac:dyDescent="0.2">
      <c r="A109" t="s">
        <v>216</v>
      </c>
      <c r="B109" s="1"/>
      <c r="C109" s="36" t="s">
        <v>217</v>
      </c>
      <c r="D109" s="152">
        <f>IF(D107&lt;&gt;0,D108/D107,0)</f>
        <v>101614.19683257918</v>
      </c>
      <c r="E109" s="153">
        <f>IF(E107&lt;&gt;0,E108/E107,0)</f>
        <v>0</v>
      </c>
      <c r="F109" s="154">
        <f>IF(F107&lt;&gt;0,F108/F107,0)</f>
        <v>101614.19683257918</v>
      </c>
      <c r="G109" s="152">
        <f>IF(G107&lt;&gt;0,G108/G107,0)</f>
        <v>77061.862527716192</v>
      </c>
      <c r="H109" s="154">
        <f>IF(H107&lt;&gt;0,H108/H107,0)</f>
        <v>103235.95505617977</v>
      </c>
      <c r="I109" s="155">
        <f>F109-H109</f>
        <v>-1621.7582236005837</v>
      </c>
      <c r="J109" s="41">
        <f t="shared" si="47"/>
        <v>-1.5959957113793978E-2</v>
      </c>
      <c r="K109" s="42"/>
    </row>
    <row r="110" spans="1:11" x14ac:dyDescent="0.2">
      <c r="A110" t="s">
        <v>218</v>
      </c>
      <c r="B110" s="1"/>
      <c r="C110" s="36" t="s">
        <v>219</v>
      </c>
      <c r="D110" s="156">
        <f>IF(ISERROR((D106/1950)/D107)=TRUE,0,(D106/1950)/D107)</f>
        <v>0</v>
      </c>
      <c r="E110" s="157">
        <f>IF(ISERROR((E106/1950)/E107)=TRUE,0,(E106/1950)/E107)</f>
        <v>0</v>
      </c>
      <c r="F110" s="158">
        <f>IF(ISERROR((F106/1950)/F107)=TRUE,0,(F106/1950)/F107)</f>
        <v>0</v>
      </c>
      <c r="G110" s="156">
        <f>IF(ISERROR((G106/1950)/G107)=TRUE,0,(G106/1950)/G107)</f>
        <v>0</v>
      </c>
      <c r="H110" s="158">
        <f>IF(ISERROR((H106/1950)/H107)=TRUE,0,(H106/1950)/H107)</f>
        <v>0</v>
      </c>
      <c r="I110" s="146">
        <f>F110-H110</f>
        <v>0</v>
      </c>
      <c r="J110" s="41">
        <f t="shared" si="47"/>
        <v>0</v>
      </c>
      <c r="K110" s="42"/>
    </row>
    <row r="111" spans="1:11" x14ac:dyDescent="0.2">
      <c r="A111" t="s">
        <v>220</v>
      </c>
      <c r="B111" s="1"/>
      <c r="C111" s="108" t="s">
        <v>221</v>
      </c>
      <c r="D111" s="83"/>
      <c r="E111" s="84"/>
      <c r="F111" s="84"/>
      <c r="G111" s="84"/>
      <c r="H111" s="84"/>
      <c r="I111" s="84"/>
      <c r="J111" s="84"/>
      <c r="K111" s="85"/>
    </row>
    <row r="112" spans="1:11" x14ac:dyDescent="0.2">
      <c r="A112" t="s">
        <v>222</v>
      </c>
      <c r="B112" s="1"/>
      <c r="C112" s="159" t="s">
        <v>223</v>
      </c>
      <c r="D112" s="110">
        <v>0</v>
      </c>
      <c r="E112" s="111">
        <v>0</v>
      </c>
      <c r="F112" s="112">
        <f t="shared" ref="F112:F129" si="52">SUM(D112:E112)</f>
        <v>0</v>
      </c>
      <c r="G112" s="113">
        <v>0</v>
      </c>
      <c r="H112" s="114">
        <v>0</v>
      </c>
      <c r="I112" s="115">
        <f t="shared" ref="I112:I141" si="53">F112-H112</f>
        <v>0</v>
      </c>
      <c r="J112" s="29">
        <f t="shared" ref="J112:J141" si="54">IF(F112=0,0,IF(I112/F112&gt;1,0.99,IF(I112/F112&lt;-1,-0.99,I112/F112)))</f>
        <v>0</v>
      </c>
      <c r="K112" s="30"/>
    </row>
    <row r="113" spans="1:11" x14ac:dyDescent="0.2">
      <c r="A113" t="s">
        <v>224</v>
      </c>
      <c r="B113" s="1"/>
      <c r="C113" s="53" t="s">
        <v>225</v>
      </c>
      <c r="D113" s="23">
        <v>113000</v>
      </c>
      <c r="E113" s="31">
        <v>0</v>
      </c>
      <c r="F113" s="25">
        <f t="shared" si="52"/>
        <v>113000</v>
      </c>
      <c r="G113" s="80">
        <v>82505</v>
      </c>
      <c r="H113" s="81">
        <v>113000</v>
      </c>
      <c r="I113" s="28">
        <f t="shared" si="53"/>
        <v>0</v>
      </c>
      <c r="J113" s="29">
        <f t="shared" si="54"/>
        <v>0</v>
      </c>
      <c r="K113" s="30"/>
    </row>
    <row r="114" spans="1:11" x14ac:dyDescent="0.2">
      <c r="A114" t="s">
        <v>226</v>
      </c>
      <c r="B114" s="1"/>
      <c r="C114" s="53" t="s">
        <v>227</v>
      </c>
      <c r="D114" s="23">
        <v>0</v>
      </c>
      <c r="E114" s="31">
        <v>0</v>
      </c>
      <c r="F114" s="25">
        <f t="shared" si="52"/>
        <v>0</v>
      </c>
      <c r="G114" s="80">
        <v>0</v>
      </c>
      <c r="H114" s="81">
        <v>0</v>
      </c>
      <c r="I114" s="28">
        <f t="shared" si="53"/>
        <v>0</v>
      </c>
      <c r="J114" s="29">
        <f t="shared" si="54"/>
        <v>0</v>
      </c>
      <c r="K114" s="30"/>
    </row>
    <row r="115" spans="1:11" x14ac:dyDescent="0.2">
      <c r="A115" t="s">
        <v>228</v>
      </c>
      <c r="B115" s="1"/>
      <c r="C115" s="159" t="s">
        <v>229</v>
      </c>
      <c r="D115" s="110">
        <v>0</v>
      </c>
      <c r="E115" s="111">
        <v>0</v>
      </c>
      <c r="F115" s="112">
        <f t="shared" si="52"/>
        <v>0</v>
      </c>
      <c r="G115" s="113">
        <v>0</v>
      </c>
      <c r="H115" s="114">
        <v>0</v>
      </c>
      <c r="I115" s="160">
        <f t="shared" si="53"/>
        <v>0</v>
      </c>
      <c r="J115" s="29">
        <f t="shared" si="54"/>
        <v>0</v>
      </c>
      <c r="K115" s="30"/>
    </row>
    <row r="116" spans="1:11" x14ac:dyDescent="0.2">
      <c r="A116" t="s">
        <v>230</v>
      </c>
      <c r="B116" s="1"/>
      <c r="C116" s="53" t="s">
        <v>231</v>
      </c>
      <c r="D116" s="23">
        <v>0</v>
      </c>
      <c r="E116" s="31">
        <v>0</v>
      </c>
      <c r="F116" s="25">
        <f t="shared" si="52"/>
        <v>0</v>
      </c>
      <c r="G116" s="80">
        <v>0</v>
      </c>
      <c r="H116" s="81">
        <v>0</v>
      </c>
      <c r="I116" s="28">
        <f t="shared" si="53"/>
        <v>0</v>
      </c>
      <c r="J116" s="29">
        <f t="shared" si="54"/>
        <v>0</v>
      </c>
      <c r="K116" s="30"/>
    </row>
    <row r="117" spans="1:11" x14ac:dyDescent="0.2">
      <c r="A117" t="s">
        <v>232</v>
      </c>
      <c r="B117" s="1"/>
      <c r="C117" s="53" t="s">
        <v>233</v>
      </c>
      <c r="D117" s="23">
        <v>0</v>
      </c>
      <c r="E117" s="31">
        <v>0</v>
      </c>
      <c r="F117" s="25">
        <f t="shared" si="52"/>
        <v>0</v>
      </c>
      <c r="G117" s="80">
        <v>0</v>
      </c>
      <c r="H117" s="81">
        <v>0</v>
      </c>
      <c r="I117" s="28">
        <f t="shared" si="53"/>
        <v>0</v>
      </c>
      <c r="J117" s="29">
        <f t="shared" si="54"/>
        <v>0</v>
      </c>
      <c r="K117" s="30"/>
    </row>
    <row r="118" spans="1:11" ht="42" x14ac:dyDescent="0.2">
      <c r="A118" t="s">
        <v>234</v>
      </c>
      <c r="B118" s="1"/>
      <c r="C118" s="159" t="s">
        <v>235</v>
      </c>
      <c r="D118" s="110">
        <v>1</v>
      </c>
      <c r="E118" s="111">
        <v>0</v>
      </c>
      <c r="F118" s="112">
        <f t="shared" si="52"/>
        <v>1</v>
      </c>
      <c r="G118" s="113">
        <v>0.52</v>
      </c>
      <c r="H118" s="114">
        <v>0.75</v>
      </c>
      <c r="I118" s="160">
        <f t="shared" si="53"/>
        <v>0.25</v>
      </c>
      <c r="J118" s="29">
        <f t="shared" si="54"/>
        <v>0.25</v>
      </c>
      <c r="K118" s="30" t="s">
        <v>69</v>
      </c>
    </row>
    <row r="119" spans="1:11" ht="42" x14ac:dyDescent="0.2">
      <c r="A119" t="s">
        <v>236</v>
      </c>
      <c r="B119" s="1"/>
      <c r="C119" s="53" t="s">
        <v>237</v>
      </c>
      <c r="D119" s="23">
        <v>119520</v>
      </c>
      <c r="E119" s="31">
        <v>0</v>
      </c>
      <c r="F119" s="25">
        <f t="shared" si="52"/>
        <v>119520</v>
      </c>
      <c r="G119" s="80">
        <v>46697</v>
      </c>
      <c r="H119" s="81">
        <f>77000+5000</f>
        <v>82000</v>
      </c>
      <c r="I119" s="28">
        <f t="shared" si="53"/>
        <v>37520</v>
      </c>
      <c r="J119" s="29">
        <f t="shared" si="54"/>
        <v>0.31392235609103081</v>
      </c>
      <c r="K119" s="30" t="s">
        <v>69</v>
      </c>
    </row>
    <row r="120" spans="1:11" ht="42" x14ac:dyDescent="0.2">
      <c r="A120" t="s">
        <v>238</v>
      </c>
      <c r="B120" s="1"/>
      <c r="C120" s="53" t="s">
        <v>239</v>
      </c>
      <c r="D120" s="23">
        <v>23501</v>
      </c>
      <c r="E120" s="31">
        <v>0</v>
      </c>
      <c r="F120" s="25">
        <f t="shared" si="52"/>
        <v>23501</v>
      </c>
      <c r="G120" s="80">
        <v>9182</v>
      </c>
      <c r="H120" s="81">
        <f>16000+303</f>
        <v>16303</v>
      </c>
      <c r="I120" s="28">
        <f t="shared" si="53"/>
        <v>7198</v>
      </c>
      <c r="J120" s="29">
        <f t="shared" si="54"/>
        <v>0.30628483894302372</v>
      </c>
      <c r="K120" s="30" t="s">
        <v>69</v>
      </c>
    </row>
    <row r="121" spans="1:11" x14ac:dyDescent="0.2">
      <c r="A121" t="s">
        <v>240</v>
      </c>
      <c r="B121" s="1"/>
      <c r="C121" s="159" t="s">
        <v>241</v>
      </c>
      <c r="D121" s="110">
        <v>0</v>
      </c>
      <c r="E121" s="111">
        <v>0</v>
      </c>
      <c r="F121" s="112">
        <f t="shared" si="52"/>
        <v>0</v>
      </c>
      <c r="G121" s="113">
        <v>0</v>
      </c>
      <c r="H121" s="114">
        <v>0</v>
      </c>
      <c r="I121" s="160">
        <f t="shared" si="53"/>
        <v>0</v>
      </c>
      <c r="J121" s="29">
        <f t="shared" si="54"/>
        <v>0</v>
      </c>
      <c r="K121" s="30"/>
    </row>
    <row r="122" spans="1:11" x14ac:dyDescent="0.2">
      <c r="A122" t="s">
        <v>242</v>
      </c>
      <c r="B122" s="1"/>
      <c r="C122" s="53" t="s">
        <v>231</v>
      </c>
      <c r="D122" s="23">
        <v>0</v>
      </c>
      <c r="E122" s="31">
        <v>0</v>
      </c>
      <c r="F122" s="25">
        <f t="shared" si="52"/>
        <v>0</v>
      </c>
      <c r="G122" s="80">
        <v>0</v>
      </c>
      <c r="H122" s="81">
        <v>0</v>
      </c>
      <c r="I122" s="28">
        <f t="shared" si="53"/>
        <v>0</v>
      </c>
      <c r="J122" s="29">
        <f t="shared" si="54"/>
        <v>0</v>
      </c>
      <c r="K122" s="30"/>
    </row>
    <row r="123" spans="1:11" x14ac:dyDescent="0.2">
      <c r="A123" t="s">
        <v>243</v>
      </c>
      <c r="B123" s="1"/>
      <c r="C123" s="53" t="s">
        <v>233</v>
      </c>
      <c r="D123" s="23">
        <v>0</v>
      </c>
      <c r="E123" s="31">
        <v>0</v>
      </c>
      <c r="F123" s="25">
        <f t="shared" si="52"/>
        <v>0</v>
      </c>
      <c r="G123" s="80">
        <v>0</v>
      </c>
      <c r="H123" s="81">
        <v>0</v>
      </c>
      <c r="I123" s="28">
        <f t="shared" si="53"/>
        <v>0</v>
      </c>
      <c r="J123" s="29">
        <f t="shared" si="54"/>
        <v>0</v>
      </c>
      <c r="K123" s="30"/>
    </row>
    <row r="124" spans="1:11" x14ac:dyDescent="0.2">
      <c r="A124" t="s">
        <v>244</v>
      </c>
      <c r="B124" s="1"/>
      <c r="C124" s="159" t="s">
        <v>245</v>
      </c>
      <c r="D124" s="110">
        <v>0</v>
      </c>
      <c r="E124" s="111">
        <v>0</v>
      </c>
      <c r="F124" s="112">
        <f t="shared" si="52"/>
        <v>0</v>
      </c>
      <c r="G124" s="113">
        <v>0</v>
      </c>
      <c r="H124" s="114">
        <v>0</v>
      </c>
      <c r="I124" s="160">
        <f t="shared" si="53"/>
        <v>0</v>
      </c>
      <c r="J124" s="29">
        <f t="shared" si="54"/>
        <v>0</v>
      </c>
      <c r="K124" s="30"/>
    </row>
    <row r="125" spans="1:11" x14ac:dyDescent="0.2">
      <c r="A125" t="s">
        <v>246</v>
      </c>
      <c r="B125" s="1"/>
      <c r="C125" s="53" t="s">
        <v>247</v>
      </c>
      <c r="D125" s="23">
        <v>0</v>
      </c>
      <c r="E125" s="31">
        <v>0</v>
      </c>
      <c r="F125" s="25">
        <f t="shared" si="52"/>
        <v>0</v>
      </c>
      <c r="G125" s="80">
        <v>0</v>
      </c>
      <c r="H125" s="81">
        <v>0</v>
      </c>
      <c r="I125" s="28">
        <f t="shared" si="53"/>
        <v>0</v>
      </c>
      <c r="J125" s="29">
        <f t="shared" si="54"/>
        <v>0</v>
      </c>
      <c r="K125" s="30"/>
    </row>
    <row r="126" spans="1:11" x14ac:dyDescent="0.2">
      <c r="A126" t="s">
        <v>248</v>
      </c>
      <c r="B126" s="1"/>
      <c r="C126" s="53" t="s">
        <v>239</v>
      </c>
      <c r="D126" s="23">
        <v>0</v>
      </c>
      <c r="E126" s="31">
        <v>0</v>
      </c>
      <c r="F126" s="25">
        <f t="shared" si="52"/>
        <v>0</v>
      </c>
      <c r="G126" s="80">
        <v>0</v>
      </c>
      <c r="H126" s="81">
        <v>0</v>
      </c>
      <c r="I126" s="28">
        <f t="shared" si="53"/>
        <v>0</v>
      </c>
      <c r="J126" s="29">
        <f t="shared" si="54"/>
        <v>0</v>
      </c>
      <c r="K126" s="30"/>
    </row>
    <row r="127" spans="1:11" x14ac:dyDescent="0.2">
      <c r="A127" t="s">
        <v>249</v>
      </c>
      <c r="B127" s="1"/>
      <c r="C127" s="159" t="s">
        <v>250</v>
      </c>
      <c r="D127" s="110">
        <v>0</v>
      </c>
      <c r="E127" s="111">
        <v>0</v>
      </c>
      <c r="F127" s="112">
        <f t="shared" si="52"/>
        <v>0</v>
      </c>
      <c r="G127" s="113">
        <v>0</v>
      </c>
      <c r="H127" s="114">
        <v>0</v>
      </c>
      <c r="I127" s="160">
        <f t="shared" si="53"/>
        <v>0</v>
      </c>
      <c r="J127" s="29">
        <f t="shared" si="54"/>
        <v>0</v>
      </c>
      <c r="K127" s="30"/>
    </row>
    <row r="128" spans="1:11" x14ac:dyDescent="0.2">
      <c r="A128" t="s">
        <v>251</v>
      </c>
      <c r="B128" s="1"/>
      <c r="C128" s="53" t="s">
        <v>252</v>
      </c>
      <c r="D128" s="23">
        <v>0</v>
      </c>
      <c r="E128" s="31">
        <v>0</v>
      </c>
      <c r="F128" s="25">
        <f t="shared" si="52"/>
        <v>0</v>
      </c>
      <c r="G128" s="80">
        <v>0</v>
      </c>
      <c r="H128" s="81">
        <v>0</v>
      </c>
      <c r="I128" s="28">
        <f t="shared" si="53"/>
        <v>0</v>
      </c>
      <c r="J128" s="29">
        <f t="shared" si="54"/>
        <v>0</v>
      </c>
      <c r="K128" s="30"/>
    </row>
    <row r="129" spans="1:11" x14ac:dyDescent="0.2">
      <c r="A129" t="s">
        <v>253</v>
      </c>
      <c r="B129" s="1"/>
      <c r="C129" s="53" t="s">
        <v>254</v>
      </c>
      <c r="D129" s="23">
        <v>0</v>
      </c>
      <c r="E129" s="31">
        <v>0</v>
      </c>
      <c r="F129" s="25">
        <f t="shared" si="52"/>
        <v>0</v>
      </c>
      <c r="G129" s="80">
        <v>0</v>
      </c>
      <c r="H129" s="81">
        <v>0</v>
      </c>
      <c r="I129" s="28">
        <f t="shared" si="53"/>
        <v>0</v>
      </c>
      <c r="J129" s="29">
        <f t="shared" si="54"/>
        <v>0</v>
      </c>
      <c r="K129" s="30"/>
    </row>
    <row r="130" spans="1:11" x14ac:dyDescent="0.2">
      <c r="A130" t="s">
        <v>255</v>
      </c>
      <c r="B130" s="1"/>
      <c r="C130" s="161" t="s">
        <v>256</v>
      </c>
      <c r="D130" s="149">
        <f>SUM(D113:D114)</f>
        <v>113000</v>
      </c>
      <c r="E130" s="150">
        <f>SUM(E113:E114)</f>
        <v>0</v>
      </c>
      <c r="F130" s="151">
        <f>SUM(F113:F114)</f>
        <v>113000</v>
      </c>
      <c r="G130" s="149">
        <f>SUM(G113:G114)</f>
        <v>82505</v>
      </c>
      <c r="H130" s="151">
        <f>SUM(H113:H114)</f>
        <v>113000</v>
      </c>
      <c r="I130" s="162">
        <f t="shared" si="53"/>
        <v>0</v>
      </c>
      <c r="J130" s="41">
        <f t="shared" si="54"/>
        <v>0</v>
      </c>
      <c r="K130" s="163"/>
    </row>
    <row r="131" spans="1:11" x14ac:dyDescent="0.2">
      <c r="A131" t="s">
        <v>257</v>
      </c>
      <c r="B131" s="1"/>
      <c r="C131" s="161" t="s">
        <v>258</v>
      </c>
      <c r="D131" s="149">
        <f>SUM(D116:D117)</f>
        <v>0</v>
      </c>
      <c r="E131" s="150">
        <f>SUM(E116:E117)</f>
        <v>0</v>
      </c>
      <c r="F131" s="151">
        <f>SUM(F116:F117)</f>
        <v>0</v>
      </c>
      <c r="G131" s="149">
        <f>SUM(G116:G117)</f>
        <v>0</v>
      </c>
      <c r="H131" s="151">
        <f>SUM(H116:H117)</f>
        <v>0</v>
      </c>
      <c r="I131" s="162">
        <f t="shared" si="53"/>
        <v>0</v>
      </c>
      <c r="J131" s="41">
        <f t="shared" si="54"/>
        <v>0</v>
      </c>
      <c r="K131" s="163"/>
    </row>
    <row r="132" spans="1:11" ht="42" x14ac:dyDescent="0.2">
      <c r="A132" t="s">
        <v>259</v>
      </c>
      <c r="B132" s="1"/>
      <c r="C132" s="161" t="s">
        <v>260</v>
      </c>
      <c r="D132" s="149">
        <f>SUM(D119:D120)</f>
        <v>143021</v>
      </c>
      <c r="E132" s="150">
        <f>SUM(E119:E120)</f>
        <v>0</v>
      </c>
      <c r="F132" s="151">
        <f>SUM(F119:F120)</f>
        <v>143021</v>
      </c>
      <c r="G132" s="149">
        <f>SUM(G119:G120)</f>
        <v>55879</v>
      </c>
      <c r="H132" s="151">
        <f>SUM(H119:H120)</f>
        <v>98303</v>
      </c>
      <c r="I132" s="162">
        <f t="shared" si="53"/>
        <v>44718</v>
      </c>
      <c r="J132" s="41">
        <f t="shared" si="54"/>
        <v>0.31266737052600668</v>
      </c>
      <c r="K132" s="163" t="s">
        <v>69</v>
      </c>
    </row>
    <row r="133" spans="1:11" x14ac:dyDescent="0.2">
      <c r="A133" t="s">
        <v>261</v>
      </c>
      <c r="B133" s="1"/>
      <c r="C133" s="161" t="s">
        <v>262</v>
      </c>
      <c r="D133" s="149">
        <f>SUM(D122:D123)</f>
        <v>0</v>
      </c>
      <c r="E133" s="150">
        <f>SUM(E122:E123)</f>
        <v>0</v>
      </c>
      <c r="F133" s="151">
        <f>SUM(F122:F123)</f>
        <v>0</v>
      </c>
      <c r="G133" s="149">
        <f>SUM(G122:G123)</f>
        <v>0</v>
      </c>
      <c r="H133" s="151">
        <f>SUM(H122:H123)</f>
        <v>0</v>
      </c>
      <c r="I133" s="162">
        <f t="shared" si="53"/>
        <v>0</v>
      </c>
      <c r="J133" s="41">
        <f t="shared" si="54"/>
        <v>0</v>
      </c>
      <c r="K133" s="163"/>
    </row>
    <row r="134" spans="1:11" x14ac:dyDescent="0.2">
      <c r="A134" t="s">
        <v>263</v>
      </c>
      <c r="B134" s="1"/>
      <c r="C134" s="161" t="s">
        <v>264</v>
      </c>
      <c r="D134" s="149">
        <f>SUM(D125:D126)</f>
        <v>0</v>
      </c>
      <c r="E134" s="150">
        <f>SUM(E125:E126)</f>
        <v>0</v>
      </c>
      <c r="F134" s="151">
        <f>SUM(F125:F126)</f>
        <v>0</v>
      </c>
      <c r="G134" s="149">
        <f>SUM(G125:G126)</f>
        <v>0</v>
      </c>
      <c r="H134" s="151">
        <f>SUM(H125:H126)</f>
        <v>0</v>
      </c>
      <c r="I134" s="162">
        <f t="shared" si="53"/>
        <v>0</v>
      </c>
      <c r="J134" s="41">
        <f t="shared" si="54"/>
        <v>0</v>
      </c>
      <c r="K134" s="163"/>
    </row>
    <row r="135" spans="1:11" x14ac:dyDescent="0.2">
      <c r="A135" t="s">
        <v>265</v>
      </c>
      <c r="B135" s="1"/>
      <c r="C135" s="161" t="s">
        <v>266</v>
      </c>
      <c r="D135" s="149">
        <f>SUM(D128:D129)</f>
        <v>0</v>
      </c>
      <c r="E135" s="150">
        <f>SUM(E128:E129)</f>
        <v>0</v>
      </c>
      <c r="F135" s="151">
        <f>SUM(F128:F129)</f>
        <v>0</v>
      </c>
      <c r="G135" s="149">
        <f>SUM(G128:G129)</f>
        <v>0</v>
      </c>
      <c r="H135" s="151">
        <f>SUM(H128:H129)</f>
        <v>0</v>
      </c>
      <c r="I135" s="162">
        <f t="shared" si="53"/>
        <v>0</v>
      </c>
      <c r="J135" s="41">
        <f t="shared" si="54"/>
        <v>0</v>
      </c>
      <c r="K135" s="163"/>
    </row>
    <row r="136" spans="1:11" x14ac:dyDescent="0.2">
      <c r="A136" t="s">
        <v>267</v>
      </c>
      <c r="B136" s="1"/>
      <c r="C136" s="161" t="s">
        <v>268</v>
      </c>
      <c r="D136" s="149">
        <f>IF(D112&lt;&gt;0,D130/D112,0)</f>
        <v>0</v>
      </c>
      <c r="E136" s="150">
        <f>IF(E112&lt;&gt;0,E130/E112,0)</f>
        <v>0</v>
      </c>
      <c r="F136" s="151">
        <f>IF(F112&lt;&gt;0,F130/F112,0)</f>
        <v>0</v>
      </c>
      <c r="G136" s="149">
        <f>IF(G112&lt;&gt;0,G130/G112,0)</f>
        <v>0</v>
      </c>
      <c r="H136" s="151">
        <f>IF(H112&lt;&gt;0,H130/H112,0)</f>
        <v>0</v>
      </c>
      <c r="I136" s="162">
        <f t="shared" si="53"/>
        <v>0</v>
      </c>
      <c r="J136" s="41">
        <f t="shared" si="54"/>
        <v>0</v>
      </c>
      <c r="K136" s="163"/>
    </row>
    <row r="137" spans="1:11" x14ac:dyDescent="0.2">
      <c r="A137" t="s">
        <v>269</v>
      </c>
      <c r="B137" s="1"/>
      <c r="C137" s="161" t="s">
        <v>270</v>
      </c>
      <c r="D137" s="149">
        <f>IF(D115&lt;&gt;0,D131/D115,0)</f>
        <v>0</v>
      </c>
      <c r="E137" s="150">
        <f>IF(E115&lt;&gt;0,E131/E115,0)</f>
        <v>0</v>
      </c>
      <c r="F137" s="151">
        <f>IF(F115&lt;&gt;0,F131/F115,0)</f>
        <v>0</v>
      </c>
      <c r="G137" s="149">
        <f>IF(G115&lt;&gt;0,G131/G115,0)</f>
        <v>0</v>
      </c>
      <c r="H137" s="151">
        <f>IF(H115&lt;&gt;0,H131/H115,0)</f>
        <v>0</v>
      </c>
      <c r="I137" s="162">
        <f t="shared" si="53"/>
        <v>0</v>
      </c>
      <c r="J137" s="41">
        <f t="shared" si="54"/>
        <v>0</v>
      </c>
      <c r="K137" s="163"/>
    </row>
    <row r="138" spans="1:11" x14ac:dyDescent="0.2">
      <c r="A138" t="s">
        <v>271</v>
      </c>
      <c r="B138" s="1"/>
      <c r="C138" s="161" t="s">
        <v>272</v>
      </c>
      <c r="D138" s="149">
        <f>IF(D118&lt;&gt;0,D132/D118,0)</f>
        <v>143021</v>
      </c>
      <c r="E138" s="150">
        <f>IF(E118&lt;&gt;0,E132/E118,0)</f>
        <v>0</v>
      </c>
      <c r="F138" s="151">
        <f>IF(F118&lt;&gt;0,F132/F118,0)</f>
        <v>143021</v>
      </c>
      <c r="G138" s="149">
        <f>IF(G118&lt;&gt;0,G132/G118,0)</f>
        <v>107459.61538461538</v>
      </c>
      <c r="H138" s="151">
        <f>IF(H118&lt;&gt;0,H132/H118,0)</f>
        <v>131070.66666666667</v>
      </c>
      <c r="I138" s="162">
        <f t="shared" si="53"/>
        <v>11950.333333333328</v>
      </c>
      <c r="J138" s="41">
        <f t="shared" si="54"/>
        <v>8.3556494034675521E-2</v>
      </c>
      <c r="K138" s="163"/>
    </row>
    <row r="139" spans="1:11" x14ac:dyDescent="0.2">
      <c r="A139" t="s">
        <v>273</v>
      </c>
      <c r="B139" s="1"/>
      <c r="C139" s="161" t="s">
        <v>274</v>
      </c>
      <c r="D139" s="149">
        <f>IF(D121&lt;&gt;0,D133/D121,0)</f>
        <v>0</v>
      </c>
      <c r="E139" s="150">
        <f>IF(E121&lt;&gt;0,E133/E121,0)</f>
        <v>0</v>
      </c>
      <c r="F139" s="151">
        <f>IF(F121&lt;&gt;0,F133/F121,0)</f>
        <v>0</v>
      </c>
      <c r="G139" s="149">
        <f>IF(G121&lt;&gt;0,G133/G121,0)</f>
        <v>0</v>
      </c>
      <c r="H139" s="151">
        <f>IF(H121&lt;&gt;0,H133/H121,0)</f>
        <v>0</v>
      </c>
      <c r="I139" s="162">
        <f t="shared" si="53"/>
        <v>0</v>
      </c>
      <c r="J139" s="41">
        <f t="shared" si="54"/>
        <v>0</v>
      </c>
      <c r="K139" s="163"/>
    </row>
    <row r="140" spans="1:11" x14ac:dyDescent="0.2">
      <c r="A140" t="s">
        <v>275</v>
      </c>
      <c r="B140" s="1"/>
      <c r="C140" s="161" t="s">
        <v>276</v>
      </c>
      <c r="D140" s="149">
        <f>IF(D124&lt;&gt;0,D134/D124,0)</f>
        <v>0</v>
      </c>
      <c r="E140" s="150">
        <f>IF(E124&lt;&gt;0,E134/E124,0)</f>
        <v>0</v>
      </c>
      <c r="F140" s="151">
        <f>IF(F124&lt;&gt;0,F134/F124,0)</f>
        <v>0</v>
      </c>
      <c r="G140" s="149">
        <f>IF(G124&lt;&gt;0,G134/G124,0)</f>
        <v>0</v>
      </c>
      <c r="H140" s="151">
        <f>IF(H124&lt;&gt;0,H134/H124,0)</f>
        <v>0</v>
      </c>
      <c r="I140" s="162">
        <f t="shared" si="53"/>
        <v>0</v>
      </c>
      <c r="J140" s="41">
        <f t="shared" si="54"/>
        <v>0</v>
      </c>
      <c r="K140" s="163"/>
    </row>
    <row r="141" spans="1:11" x14ac:dyDescent="0.2">
      <c r="A141" t="s">
        <v>277</v>
      </c>
      <c r="B141" s="1"/>
      <c r="C141" s="161" t="s">
        <v>278</v>
      </c>
      <c r="D141" s="149">
        <f>IF(D127&lt;&gt;0,D135/D127,0)</f>
        <v>0</v>
      </c>
      <c r="E141" s="150">
        <f>IF(E127&lt;&gt;0,E135/E127,0)</f>
        <v>0</v>
      </c>
      <c r="F141" s="151">
        <f>IF(F127&lt;&gt;0,F135/F127,0)</f>
        <v>0</v>
      </c>
      <c r="G141" s="149">
        <f>IF(G127&lt;&gt;0,G135/G127,0)</f>
        <v>0</v>
      </c>
      <c r="H141" s="151">
        <f>IF(H127&lt;&gt;0,H135/H127,0)</f>
        <v>0</v>
      </c>
      <c r="I141" s="162">
        <f t="shared" si="53"/>
        <v>0</v>
      </c>
      <c r="J141" s="41">
        <f t="shared" si="54"/>
        <v>0</v>
      </c>
      <c r="K141" s="163"/>
    </row>
    <row r="142" spans="1:11" x14ac:dyDescent="0.2">
      <c r="A142" t="s">
        <v>279</v>
      </c>
      <c r="B142" s="1"/>
      <c r="C142" s="164" t="s">
        <v>280</v>
      </c>
      <c r="D142" s="83"/>
      <c r="E142" s="84"/>
      <c r="F142" s="84"/>
      <c r="G142" s="84"/>
      <c r="H142" s="84"/>
      <c r="I142" s="84"/>
      <c r="J142" s="84"/>
      <c r="K142" s="85"/>
    </row>
    <row r="143" spans="1:11" x14ac:dyDescent="0.2">
      <c r="A143" t="s">
        <v>281</v>
      </c>
      <c r="B143" s="1"/>
      <c r="C143" s="161" t="s">
        <v>282</v>
      </c>
      <c r="D143" s="131">
        <f>D90+D101</f>
        <v>4.5199999999999996</v>
      </c>
      <c r="E143" s="132">
        <f>E90+E101</f>
        <v>0</v>
      </c>
      <c r="F143" s="133">
        <f>F90+F101</f>
        <v>4.5199999999999996</v>
      </c>
      <c r="G143" s="131">
        <f>G90+G101</f>
        <v>4.1500000000000004</v>
      </c>
      <c r="H143" s="133">
        <f>H90+H101</f>
        <v>4.3</v>
      </c>
      <c r="I143" s="165">
        <f t="shared" ref="I143:I145" si="55">F143-H143</f>
        <v>0.21999999999999975</v>
      </c>
      <c r="J143" s="41">
        <f t="shared" ref="J143:J146" si="56">IF(F143=0,0,IF(I143/F143&gt;1,0.99,IF(I143/F143&lt;-1,-0.99,I143/F143)))</f>
        <v>4.8672566371681367E-2</v>
      </c>
      <c r="K143" s="163"/>
    </row>
    <row r="144" spans="1:11" x14ac:dyDescent="0.2">
      <c r="A144" t="s">
        <v>283</v>
      </c>
      <c r="B144" s="1"/>
      <c r="C144" s="161" t="s">
        <v>284</v>
      </c>
      <c r="D144" s="131">
        <f>+D91+D102</f>
        <v>13.16</v>
      </c>
      <c r="E144" s="132">
        <f>+E91+E102</f>
        <v>0</v>
      </c>
      <c r="F144" s="133">
        <f>+F91+F102</f>
        <v>13.16</v>
      </c>
      <c r="G144" s="131">
        <f>+G91+G102</f>
        <v>13.89</v>
      </c>
      <c r="H144" s="133">
        <f>+H91+H102</f>
        <v>13.5</v>
      </c>
      <c r="I144" s="165">
        <f t="shared" si="55"/>
        <v>-0.33999999999999986</v>
      </c>
      <c r="J144" s="41">
        <f t="shared" si="56"/>
        <v>-2.5835866261398166E-2</v>
      </c>
      <c r="K144" s="163"/>
    </row>
    <row r="145" spans="1:11" ht="126" x14ac:dyDescent="0.2">
      <c r="A145" t="s">
        <v>285</v>
      </c>
      <c r="B145" s="1"/>
      <c r="C145" s="166" t="s">
        <v>286</v>
      </c>
      <c r="D145" s="131">
        <f>+D112+D115+D118+D121+D124+D127</f>
        <v>1</v>
      </c>
      <c r="E145" s="132">
        <f>+E112+E115+E118+E121+E124+E127</f>
        <v>0</v>
      </c>
      <c r="F145" s="133">
        <f>+F112+F115+F118+F121+F124+F127</f>
        <v>1</v>
      </c>
      <c r="G145" s="131">
        <f>+G112+G115+G118+G121+G124+G127</f>
        <v>0.52</v>
      </c>
      <c r="H145" s="133">
        <f>+H112+H115+H118+H121+H124+H127</f>
        <v>0.75</v>
      </c>
      <c r="I145" s="165">
        <f t="shared" si="55"/>
        <v>0.25</v>
      </c>
      <c r="J145" s="41">
        <f t="shared" si="56"/>
        <v>0.25</v>
      </c>
      <c r="K145" s="163" t="s">
        <v>69</v>
      </c>
    </row>
    <row r="146" spans="1:11" x14ac:dyDescent="0.2">
      <c r="A146" t="s">
        <v>287</v>
      </c>
      <c r="B146" s="1"/>
      <c r="C146" s="18" t="s">
        <v>288</v>
      </c>
      <c r="D146" s="131">
        <f t="shared" ref="D146" si="57">SUM(D143:D145)</f>
        <v>18.68</v>
      </c>
      <c r="E146" s="132">
        <f t="shared" ref="E146:I146" si="58">SUM(E143:E145)</f>
        <v>0</v>
      </c>
      <c r="F146" s="133">
        <f t="shared" si="58"/>
        <v>18.68</v>
      </c>
      <c r="G146" s="131">
        <f t="shared" si="58"/>
        <v>18.559999999999999</v>
      </c>
      <c r="H146" s="133">
        <f t="shared" si="58"/>
        <v>18.55</v>
      </c>
      <c r="I146" s="165">
        <f t="shared" si="58"/>
        <v>0.12999999999999989</v>
      </c>
      <c r="J146" s="41">
        <f t="shared" si="56"/>
        <v>6.959314775160594E-3</v>
      </c>
      <c r="K146" s="42"/>
    </row>
    <row r="147" spans="1:11" x14ac:dyDescent="0.2">
      <c r="A147" t="s">
        <v>289</v>
      </c>
      <c r="B147" s="1"/>
      <c r="C147" s="164" t="s">
        <v>290</v>
      </c>
      <c r="D147" s="83"/>
      <c r="E147" s="84"/>
      <c r="F147" s="84"/>
      <c r="G147" s="84"/>
      <c r="H147" s="84"/>
      <c r="I147" s="84"/>
      <c r="J147" s="84"/>
      <c r="K147" s="85"/>
    </row>
    <row r="148" spans="1:11" x14ac:dyDescent="0.2">
      <c r="A148" t="s">
        <v>291</v>
      </c>
      <c r="B148" s="1"/>
      <c r="C148" s="161" t="s">
        <v>292</v>
      </c>
      <c r="D148" s="135">
        <f>+D92+D103+D113+D116+D122+D125+D119+D128</f>
        <v>1658472</v>
      </c>
      <c r="E148" s="136">
        <f>+E92+E103+E113+E116+E122+E125+E119+E128</f>
        <v>0</v>
      </c>
      <c r="F148" s="137">
        <f>+F92+F103+F113+F116+F119+F128</f>
        <v>1658472</v>
      </c>
      <c r="G148" s="135">
        <f>+G92+G103+G113+G116+G122+G125+G119+G128</f>
        <v>1222702</v>
      </c>
      <c r="H148" s="137">
        <f>+H92+H103+H113+H116+H122+H125+H119+H128</f>
        <v>1653000</v>
      </c>
      <c r="I148" s="167">
        <f t="shared" ref="I148:I151" si="59">F148-H148</f>
        <v>5472</v>
      </c>
      <c r="J148" s="41">
        <f t="shared" ref="J148:J151" si="60">IF(F148=0,0,IF(I148/F148&gt;1,0.99,IF(I148/F148&lt;-1,-0.99,I148/F148)))</f>
        <v>3.299422601044817E-3</v>
      </c>
      <c r="K148" s="163"/>
    </row>
    <row r="149" spans="1:11" x14ac:dyDescent="0.2">
      <c r="A149" t="s">
        <v>293</v>
      </c>
      <c r="B149" s="1"/>
      <c r="C149" s="161" t="s">
        <v>294</v>
      </c>
      <c r="D149" s="135">
        <f>+D93+D104+D114+D117+D120+D123+D126+D129</f>
        <v>394088</v>
      </c>
      <c r="E149" s="136">
        <f>+E93+E104+E114+E117+E120+E123+E126+E129</f>
        <v>0</v>
      </c>
      <c r="F149" s="137">
        <f>+F93+F104+F114+F117+F120+F129</f>
        <v>394088</v>
      </c>
      <c r="G149" s="135">
        <f>+G93+G104+G114+G117+G120+G123+G126+G129</f>
        <v>305878</v>
      </c>
      <c r="H149" s="137">
        <f>+H93+H104+H114+H117+H120+H123+H126+H129</f>
        <v>395903</v>
      </c>
      <c r="I149" s="167">
        <f t="shared" si="59"/>
        <v>-1815</v>
      </c>
      <c r="J149" s="41">
        <f t="shared" si="60"/>
        <v>-4.6055703294695599E-3</v>
      </c>
      <c r="K149" s="163"/>
    </row>
    <row r="150" spans="1:11" x14ac:dyDescent="0.2">
      <c r="A150" t="s">
        <v>295</v>
      </c>
      <c r="B150" s="1"/>
      <c r="C150" s="18" t="s">
        <v>296</v>
      </c>
      <c r="D150" s="149">
        <f t="shared" ref="D150" si="61">SUM(D148:D149)</f>
        <v>2052560</v>
      </c>
      <c r="E150" s="150">
        <f t="shared" ref="E150:I150" si="62">SUM(E148:E149)</f>
        <v>0</v>
      </c>
      <c r="F150" s="151">
        <f t="shared" si="62"/>
        <v>2052560</v>
      </c>
      <c r="G150" s="149">
        <f t="shared" si="62"/>
        <v>1528580</v>
      </c>
      <c r="H150" s="151">
        <f t="shared" si="62"/>
        <v>2048903</v>
      </c>
      <c r="I150" s="162">
        <f t="shared" si="62"/>
        <v>3657</v>
      </c>
      <c r="J150" s="41">
        <f t="shared" si="60"/>
        <v>1.7816775149082122E-3</v>
      </c>
      <c r="K150" s="42"/>
    </row>
    <row r="151" spans="1:11" x14ac:dyDescent="0.2">
      <c r="A151" t="s">
        <v>297</v>
      </c>
      <c r="B151" s="1"/>
      <c r="C151" s="161" t="s">
        <v>298</v>
      </c>
      <c r="D151" s="149">
        <f>IF(D146&lt;&gt;0,D150/D146,0)</f>
        <v>109880.08565310492</v>
      </c>
      <c r="E151" s="150">
        <f>IF(E146&lt;&gt;0,E150/E146,0)</f>
        <v>0</v>
      </c>
      <c r="F151" s="151">
        <f>IF(F146&lt;&gt;0,F150/F146,0)</f>
        <v>109880.08565310492</v>
      </c>
      <c r="G151" s="149">
        <f>IF(G146&lt;&gt;0,G150/G146,0)</f>
        <v>82358.836206896551</v>
      </c>
      <c r="H151" s="151">
        <f>IF(H146&lt;&gt;0,H150/H146,0)</f>
        <v>110452.99191374662</v>
      </c>
      <c r="I151" s="167">
        <f t="shared" si="59"/>
        <v>-572.90626064169919</v>
      </c>
      <c r="J151" s="41">
        <f t="shared" si="60"/>
        <v>-5.2139225887608363E-3</v>
      </c>
      <c r="K151" s="163"/>
    </row>
    <row r="152" spans="1:11" x14ac:dyDescent="0.2">
      <c r="A152" t="s">
        <v>299</v>
      </c>
      <c r="B152" s="1"/>
      <c r="C152" s="164" t="s">
        <v>300</v>
      </c>
      <c r="D152" s="83"/>
      <c r="E152" s="84"/>
      <c r="F152" s="84"/>
      <c r="G152" s="84"/>
      <c r="H152" s="84"/>
      <c r="I152" s="84"/>
      <c r="J152" s="84"/>
      <c r="K152" s="85"/>
    </row>
    <row r="153" spans="1:11" x14ac:dyDescent="0.2">
      <c r="A153" t="s">
        <v>301</v>
      </c>
      <c r="B153" s="1"/>
      <c r="C153" s="161" t="s">
        <v>302</v>
      </c>
      <c r="D153" s="168">
        <f>D94+D105</f>
        <v>0</v>
      </c>
      <c r="E153" s="169">
        <f>E94+E105</f>
        <v>0</v>
      </c>
      <c r="F153" s="170">
        <f>F94+F105</f>
        <v>0</v>
      </c>
      <c r="G153" s="168">
        <f>G94+G105</f>
        <v>0</v>
      </c>
      <c r="H153" s="170">
        <f>H94+H105</f>
        <v>0</v>
      </c>
      <c r="I153" s="171">
        <f t="shared" ref="I153:I155" si="63">+H153-F153</f>
        <v>0</v>
      </c>
      <c r="J153" s="41">
        <f t="shared" ref="J153:J155" si="64">IF(F153=0,0,IF(I153/F153&gt;1,0.99,IF(I153/F153&lt;-1,-0.99,I153/F153)))</f>
        <v>0</v>
      </c>
      <c r="K153" s="163"/>
    </row>
    <row r="154" spans="1:11" x14ac:dyDescent="0.2">
      <c r="A154" t="s">
        <v>303</v>
      </c>
      <c r="B154" s="1"/>
      <c r="C154" s="161" t="s">
        <v>304</v>
      </c>
      <c r="D154" s="168">
        <f>+D106+D95</f>
        <v>0</v>
      </c>
      <c r="E154" s="169">
        <f>+E106+E95</f>
        <v>0</v>
      </c>
      <c r="F154" s="170">
        <f>+F106+F95</f>
        <v>0</v>
      </c>
      <c r="G154" s="168">
        <f>+G106+G95</f>
        <v>0</v>
      </c>
      <c r="H154" s="170">
        <f>+H106+H95</f>
        <v>0</v>
      </c>
      <c r="I154" s="172">
        <f t="shared" si="63"/>
        <v>0</v>
      </c>
      <c r="J154" s="41">
        <f t="shared" si="64"/>
        <v>0</v>
      </c>
      <c r="K154" s="163"/>
    </row>
    <row r="155" spans="1:11" ht="17" thickBot="1" x14ac:dyDescent="0.25">
      <c r="A155" t="s">
        <v>305</v>
      </c>
      <c r="B155" s="1"/>
      <c r="C155" s="173" t="s">
        <v>306</v>
      </c>
      <c r="D155" s="174">
        <f>IF(ISERROR((D154/1950)/D146)=TRUE,0,(D154/1950)/D146)</f>
        <v>0</v>
      </c>
      <c r="E155" s="175">
        <f>IF(ISERROR((E154/1950)/E146)=TRUE,0,(E154/1950)/E146)</f>
        <v>0</v>
      </c>
      <c r="F155" s="176">
        <f>IF(ISERROR((F154/1950)/F146)=TRUE,0,(F154/1950)/F146)</f>
        <v>0</v>
      </c>
      <c r="G155" s="174">
        <f>IF(ISERROR((G154/1950)/G146)=TRUE,0,(G154/1950)/G146)</f>
        <v>0</v>
      </c>
      <c r="H155" s="176">
        <f>IF(ISERROR((H154/1950)/H146)=TRUE,0,(H154/1950)/H146)</f>
        <v>0</v>
      </c>
      <c r="I155" s="177">
        <f t="shared" si="63"/>
        <v>0</v>
      </c>
      <c r="J155" s="178">
        <f t="shared" si="64"/>
        <v>0</v>
      </c>
      <c r="K155" s="179"/>
    </row>
    <row r="156" spans="1:11" ht="17" thickTop="1" x14ac:dyDescent="0.2"/>
  </sheetData>
  <dataValidations count="1">
    <dataValidation type="textLength" allowBlank="1" showErrorMessage="1" errorTitle="You have exceeded the maximum." error="Comments are limited to 255 characters.  Please amend your comment" sqref="K10:K24 K27:K36 K38:K72 K74:K80 K90:K99 K101:K110 K153:K155 K148:K151 K112:K146" xr:uid="{D451D204-68D1-EC41-B965-0499144E2F51}">
      <formula1>0</formula1>
      <formula2>255</formula2>
    </dataValidation>
  </dataValidations>
  <hyperlinks>
    <hyperlink ref="C7" location="Main!A1" display="Return to Main Page" xr:uid="{A6651B22-009D-EB42-92E5-E64E0365F69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Fin_CMHP1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Li</dc:creator>
  <cp:lastModifiedBy>Jason Li</cp:lastModifiedBy>
  <dcterms:created xsi:type="dcterms:W3CDTF">2020-04-08T16:46:49Z</dcterms:created>
  <dcterms:modified xsi:type="dcterms:W3CDTF">2020-04-09T20:00:54Z</dcterms:modified>
</cp:coreProperties>
</file>