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2" activeTab="5"/>
  </bookViews>
  <sheets>
    <sheet name="数值" sheetId="2" r:id="rId1"/>
    <sheet name="剧情及玩法" sheetId="1" r:id="rId2"/>
    <sheet name="Sheet1" sheetId="3" r:id="rId3"/>
    <sheet name="object" sheetId="4" r:id="rId4"/>
    <sheet name="role" sheetId="5" r:id="rId5"/>
    <sheet name="item" sheetId="6" r:id="rId6"/>
    <sheet name="flash" sheetId="7" r:id="rId7"/>
  </sheets>
  <calcPr calcId="152511"/>
</workbook>
</file>

<file path=xl/calcChain.xml><?xml version="1.0" encoding="utf-8"?>
<calcChain xmlns="http://schemas.openxmlformats.org/spreadsheetml/2006/main">
  <c r="D7" i="6" l="1"/>
  <c r="D8" i="6"/>
  <c r="D9" i="6"/>
  <c r="D10" i="6"/>
  <c r="D11" i="6"/>
  <c r="D12" i="6"/>
  <c r="D13" i="6"/>
  <c r="D14" i="6"/>
  <c r="D15" i="6"/>
  <c r="D16" i="6"/>
  <c r="D17" i="6"/>
  <c r="D18" i="6"/>
  <c r="D19" i="6"/>
  <c r="D20" i="6"/>
  <c r="D21" i="6"/>
  <c r="D22" i="6"/>
  <c r="D23" i="6"/>
  <c r="D24" i="6"/>
  <c r="D25" i="6"/>
  <c r="D6" i="6"/>
  <c r="E8" i="7" l="1"/>
  <c r="E7" i="7"/>
  <c r="E6" i="7"/>
  <c r="E5" i="7"/>
  <c r="E4" i="7"/>
  <c r="F7" i="7" l="1"/>
  <c r="F4" i="7"/>
  <c r="F6" i="7"/>
  <c r="F8" i="7"/>
  <c r="F5" i="7"/>
  <c r="M15" i="3" l="1"/>
  <c r="M14" i="3"/>
  <c r="L15" i="3"/>
  <c r="L16" i="3" s="1"/>
  <c r="M3" i="3"/>
  <c r="L4" i="3" s="1"/>
  <c r="L17" i="3" l="1"/>
  <c r="M17" i="3" s="1"/>
  <c r="M16" i="3"/>
  <c r="M4" i="3"/>
  <c r="L5" i="3" s="1"/>
  <c r="M5" i="3" s="1"/>
  <c r="L6" i="3" s="1"/>
  <c r="R49" i="2"/>
  <c r="R58" i="2"/>
  <c r="T58" i="2"/>
  <c r="T49" i="2"/>
  <c r="K52" i="2"/>
  <c r="L52" i="2"/>
  <c r="M52" i="2"/>
  <c r="K43" i="2"/>
  <c r="L43" i="2"/>
  <c r="M43" i="2"/>
  <c r="K44" i="2"/>
  <c r="L44" i="2"/>
  <c r="M44" i="2"/>
  <c r="K53" i="2"/>
  <c r="L53" i="2"/>
  <c r="M53" i="2"/>
  <c r="N58" i="2"/>
  <c r="A53" i="2"/>
  <c r="B53" i="2"/>
  <c r="E52" i="2"/>
  <c r="F52" i="2"/>
  <c r="G52" i="2"/>
  <c r="E53" i="2"/>
  <c r="F53" i="2"/>
  <c r="G53" i="2"/>
  <c r="I58" i="2"/>
  <c r="I57" i="2"/>
  <c r="C56" i="2"/>
  <c r="I56" i="2" s="1"/>
  <c r="I55" i="2"/>
  <c r="D44" i="2"/>
  <c r="R55" i="2" s="1"/>
  <c r="I49" i="2"/>
  <c r="I48" i="2"/>
  <c r="C47" i="2"/>
  <c r="I47" i="2" s="1"/>
  <c r="I46" i="2"/>
  <c r="M6" i="3" l="1"/>
  <c r="L7" i="3" s="1"/>
  <c r="H58" i="2"/>
  <c r="P55" i="2"/>
  <c r="H55" i="2"/>
  <c r="Q55" i="2"/>
  <c r="H57" i="2"/>
  <c r="D53" i="2"/>
  <c r="H56" i="2"/>
  <c r="D43" i="2"/>
  <c r="D52" i="2" s="1"/>
  <c r="A43" i="2"/>
  <c r="A52" i="2" s="1"/>
  <c r="B43" i="2"/>
  <c r="B52" i="2" s="1"/>
  <c r="C43" i="2"/>
  <c r="C52" i="2" s="1"/>
  <c r="A44" i="2"/>
  <c r="B44" i="2"/>
  <c r="M7" i="3" l="1"/>
  <c r="L8" i="3" s="1"/>
  <c r="L55" i="2"/>
  <c r="M55" i="2" s="1"/>
  <c r="S55" i="2"/>
  <c r="K55" i="2"/>
  <c r="H49" i="2"/>
  <c r="R46" i="2"/>
  <c r="H46" i="2"/>
  <c r="Q46" i="2"/>
  <c r="H47" i="2"/>
  <c r="P46" i="2"/>
  <c r="H48" i="2"/>
  <c r="C37" i="2"/>
  <c r="D37" i="2"/>
  <c r="E37" i="2"/>
  <c r="F37" i="2"/>
  <c r="G37" i="2"/>
  <c r="H37" i="2"/>
  <c r="I37" i="2"/>
  <c r="J37" i="2"/>
  <c r="B37" i="2"/>
  <c r="C36" i="2"/>
  <c r="D36" i="2"/>
  <c r="E36" i="2"/>
  <c r="F36" i="2"/>
  <c r="G36" i="2"/>
  <c r="H36" i="2"/>
  <c r="I36" i="2"/>
  <c r="J36" i="2"/>
  <c r="B36" i="2"/>
  <c r="C35" i="2"/>
  <c r="D35" i="2"/>
  <c r="E35" i="2"/>
  <c r="F35" i="2"/>
  <c r="G35" i="2"/>
  <c r="H35" i="2"/>
  <c r="I35" i="2"/>
  <c r="J35" i="2"/>
  <c r="B35" i="2"/>
  <c r="N9" i="2"/>
  <c r="N10" i="2"/>
  <c r="N11" i="2"/>
  <c r="N8" i="2"/>
  <c r="M9" i="2"/>
  <c r="M10" i="2"/>
  <c r="M11" i="2"/>
  <c r="M8" i="2"/>
  <c r="D12" i="2" a="1"/>
  <c r="D12" i="2" s="1"/>
  <c r="C12" i="2"/>
  <c r="D7" i="2"/>
  <c r="M8" i="3" l="1"/>
  <c r="L9" i="3" s="1"/>
  <c r="N55" i="2"/>
  <c r="T55" i="2" s="1"/>
  <c r="L46" i="2"/>
  <c r="M46" i="2" s="1"/>
  <c r="S46" i="2"/>
  <c r="D38" i="2"/>
  <c r="K46" i="2"/>
  <c r="C38" i="2"/>
  <c r="I7" i="2" s="1"/>
  <c r="B38" i="2"/>
  <c r="H7" i="2" s="1"/>
  <c r="M9" i="3" l="1"/>
  <c r="L10" i="3" s="1"/>
  <c r="M10" i="3" s="1"/>
  <c r="O55" i="2"/>
  <c r="U55" i="2"/>
  <c r="C53" i="2"/>
  <c r="C44" i="2"/>
  <c r="G7" i="2" s="1"/>
  <c r="J5" i="2" s="1"/>
  <c r="J7" i="2" s="1"/>
  <c r="H11" i="2" s="1"/>
  <c r="N46" i="2"/>
  <c r="O46" i="2" s="1"/>
  <c r="C40" i="2"/>
  <c r="H9" i="2"/>
  <c r="I9" i="2"/>
  <c r="H8" i="2"/>
  <c r="H10" i="2"/>
  <c r="I11" i="2" l="1"/>
  <c r="I10" i="2"/>
  <c r="I8" i="2"/>
  <c r="U46" i="2"/>
  <c r="N49" i="2"/>
  <c r="T46" i="2"/>
</calcChain>
</file>

<file path=xl/comments1.xml><?xml version="1.0" encoding="utf-8"?>
<comments xmlns="http://schemas.openxmlformats.org/spreadsheetml/2006/main">
  <authors>
    <author>作者</author>
  </authors>
  <commentList>
    <comment ref="A7" authorId="0" shapeId="0">
      <text>
        <r>
          <rPr>
            <b/>
            <sz val="9"/>
            <color indexed="81"/>
            <rFont val="宋体"/>
            <family val="3"/>
            <charset val="134"/>
          </rPr>
          <t>zhaona:</t>
        </r>
        <r>
          <rPr>
            <sz val="9"/>
            <color indexed="81"/>
            <rFont val="宋体"/>
            <family val="3"/>
            <charset val="134"/>
          </rPr>
          <t xml:space="preserve">
roleID共四位
以首位区分类型
1 主角
2 npc
3 怪物</t>
        </r>
      </text>
    </comment>
    <comment ref="D7" authorId="0" shapeId="0">
      <text>
        <r>
          <rPr>
            <b/>
            <sz val="9"/>
            <color indexed="81"/>
            <rFont val="宋体"/>
            <family val="3"/>
            <charset val="134"/>
          </rPr>
          <t>zhaona:</t>
        </r>
        <r>
          <rPr>
            <sz val="9"/>
            <color indexed="81"/>
            <rFont val="宋体"/>
            <family val="3"/>
            <charset val="134"/>
          </rPr>
          <t xml:space="preserve">
1 主角
2 npc
3 怪物</t>
        </r>
      </text>
    </comment>
    <comment ref="F7" authorId="0" shapeId="0">
      <text>
        <r>
          <rPr>
            <b/>
            <sz val="9"/>
            <color indexed="81"/>
            <rFont val="宋体"/>
            <family val="3"/>
            <charset val="134"/>
          </rPr>
          <t>zhaona:</t>
        </r>
        <r>
          <rPr>
            <sz val="9"/>
            <color indexed="81"/>
            <rFont val="宋体"/>
            <family val="3"/>
            <charset val="134"/>
          </rPr>
          <t xml:space="preserve">
列表顺序：
站立、跑步、攻击、受击、死亡</t>
        </r>
      </text>
    </comment>
    <comment ref="G7" authorId="0" shapeId="0">
      <text>
        <r>
          <rPr>
            <b/>
            <sz val="9"/>
            <color indexed="81"/>
            <rFont val="宋体"/>
            <family val="3"/>
            <charset val="134"/>
          </rPr>
          <t>zhaona:</t>
        </r>
        <r>
          <rPr>
            <sz val="9"/>
            <color indexed="81"/>
            <rFont val="宋体"/>
            <family val="3"/>
            <charset val="134"/>
          </rPr>
          <t xml:space="preserve">
列表顺序：
跑步、攻击、受击、死亡</t>
        </r>
      </text>
    </comment>
    <comment ref="Q7" authorId="0" shapeId="0">
      <text>
        <r>
          <rPr>
            <b/>
            <sz val="9"/>
            <color indexed="81"/>
            <rFont val="宋体"/>
            <family val="3"/>
            <charset val="134"/>
          </rPr>
          <t>zhaona:</t>
        </r>
        <r>
          <rPr>
            <sz val="9"/>
            <color indexed="81"/>
            <rFont val="宋体"/>
            <family val="3"/>
            <charset val="134"/>
          </rPr>
          <t xml:space="preserve">
1. 进入新地图
2. 攻击
3. 主角在相邻格子
4. 受击
5. 接着上一句</t>
        </r>
      </text>
    </comment>
  </commentList>
</comments>
</file>

<file path=xl/comments2.xml><?xml version="1.0" encoding="utf-8"?>
<comments xmlns="http://schemas.openxmlformats.org/spreadsheetml/2006/main">
  <authors>
    <author>作者</author>
  </authors>
  <commentList>
    <comment ref="E4" authorId="0" shapeId="0">
      <text>
        <r>
          <rPr>
            <b/>
            <sz val="9"/>
            <color indexed="81"/>
            <rFont val="宋体"/>
            <family val="3"/>
            <charset val="134"/>
          </rPr>
          <t>zhaona：
1 属性
2 卖钱</t>
        </r>
      </text>
    </comment>
  </commentList>
</comments>
</file>

<file path=xl/sharedStrings.xml><?xml version="1.0" encoding="utf-8"?>
<sst xmlns="http://schemas.openxmlformats.org/spreadsheetml/2006/main" count="359" uniqueCount="284">
  <si>
    <t>战斗时长</t>
    <phoneticPr fontId="1" type="noConversion"/>
  </si>
  <si>
    <t>10min</t>
    <phoneticPr fontId="1" type="noConversion"/>
  </si>
  <si>
    <t>s</t>
    <phoneticPr fontId="1" type="noConversion"/>
  </si>
  <si>
    <t>角色属性</t>
    <phoneticPr fontId="1" type="noConversion"/>
  </si>
  <si>
    <t>主角</t>
    <phoneticPr fontId="1" type="noConversion"/>
  </si>
  <si>
    <t>攻击</t>
    <phoneticPr fontId="1" type="noConversion"/>
  </si>
  <si>
    <t>防御</t>
    <phoneticPr fontId="1" type="noConversion"/>
  </si>
  <si>
    <t>生命</t>
    <phoneticPr fontId="1" type="noConversion"/>
  </si>
  <si>
    <t>暴击</t>
    <phoneticPr fontId="1" type="noConversion"/>
  </si>
  <si>
    <t>Boss</t>
    <phoneticPr fontId="1" type="noConversion"/>
  </si>
  <si>
    <t>技能攻击倍率</t>
    <phoneticPr fontId="1" type="noConversion"/>
  </si>
  <si>
    <t>技能生命倍率</t>
    <phoneticPr fontId="1" type="noConversion"/>
  </si>
  <si>
    <t>掉落怪</t>
    <phoneticPr fontId="1" type="noConversion"/>
  </si>
  <si>
    <t>生存时间</t>
    <phoneticPr fontId="1" type="noConversion"/>
  </si>
  <si>
    <t>个数</t>
    <phoneticPr fontId="1" type="noConversion"/>
  </si>
  <si>
    <t>危险系数</t>
    <phoneticPr fontId="1" type="noConversion"/>
  </si>
  <si>
    <t>平均攻击时间</t>
    <phoneticPr fontId="1" type="noConversion"/>
  </si>
  <si>
    <t>校验</t>
    <phoneticPr fontId="1" type="noConversion"/>
  </si>
  <si>
    <t>暴击倍率</t>
    <phoneticPr fontId="1" type="noConversion"/>
  </si>
  <si>
    <t>抗暴</t>
    <phoneticPr fontId="1" type="noConversion"/>
  </si>
  <si>
    <t>抗暴减伤倍率</t>
    <phoneticPr fontId="1" type="noConversion"/>
  </si>
  <si>
    <t>掉落</t>
    <phoneticPr fontId="1" type="noConversion"/>
  </si>
  <si>
    <t>持久加属性点</t>
    <phoneticPr fontId="1" type="noConversion"/>
  </si>
  <si>
    <t>buff</t>
    <phoneticPr fontId="1" type="noConversion"/>
  </si>
  <si>
    <t>攻击倍率</t>
    <phoneticPr fontId="1" type="noConversion"/>
  </si>
  <si>
    <t>持续时间</t>
    <phoneticPr fontId="1" type="noConversion"/>
  </si>
  <si>
    <t>防御倍率</t>
    <phoneticPr fontId="1" type="noConversion"/>
  </si>
  <si>
    <t>暴击</t>
    <phoneticPr fontId="1" type="noConversion"/>
  </si>
  <si>
    <t>buff1</t>
    <phoneticPr fontId="1" type="noConversion"/>
  </si>
  <si>
    <t>buff2</t>
  </si>
  <si>
    <t>buff3</t>
  </si>
  <si>
    <t>debuff1</t>
    <phoneticPr fontId="1" type="noConversion"/>
  </si>
  <si>
    <t>debuff2</t>
  </si>
  <si>
    <t>物品1</t>
    <phoneticPr fontId="1" type="noConversion"/>
  </si>
  <si>
    <t>物品2</t>
  </si>
  <si>
    <t>物品3</t>
  </si>
  <si>
    <t>物品4</t>
  </si>
  <si>
    <t>average</t>
    <phoneticPr fontId="1" type="noConversion"/>
  </si>
  <si>
    <t>count</t>
    <phoneticPr fontId="1" type="noConversion"/>
  </si>
  <si>
    <t>num</t>
    <phoneticPr fontId="1" type="noConversion"/>
  </si>
  <si>
    <t>used</t>
    <phoneticPr fontId="1" type="noConversion"/>
  </si>
  <si>
    <t>物品5</t>
  </si>
  <si>
    <t>物品6</t>
  </si>
  <si>
    <t>物品7</t>
  </si>
  <si>
    <t>物品8</t>
  </si>
  <si>
    <t>物品9</t>
  </si>
  <si>
    <t>物品10</t>
  </si>
  <si>
    <t>物品11</t>
  </si>
  <si>
    <t>物品12</t>
  </si>
  <si>
    <t>物品13</t>
  </si>
  <si>
    <t>物品14</t>
  </si>
  <si>
    <t>属性</t>
    <phoneticPr fontId="1" type="noConversion"/>
  </si>
  <si>
    <t>英雄初始属性</t>
    <phoneticPr fontId="1" type="noConversion"/>
  </si>
  <si>
    <t>小肉怪</t>
    <phoneticPr fontId="1" type="noConversion"/>
  </si>
  <si>
    <t>小输出怪</t>
    <phoneticPr fontId="1" type="noConversion"/>
  </si>
  <si>
    <t>英雄技能</t>
    <phoneticPr fontId="1" type="noConversion"/>
  </si>
  <si>
    <t>群攻</t>
    <phoneticPr fontId="1" type="noConversion"/>
  </si>
  <si>
    <t>控制</t>
    <phoneticPr fontId="1" type="noConversion"/>
  </si>
  <si>
    <t>高单攻</t>
    <phoneticPr fontId="1" type="noConversion"/>
  </si>
  <si>
    <t>召唤召唤肉盾小怪</t>
    <phoneticPr fontId="1" type="noConversion"/>
  </si>
  <si>
    <t>技能1伤害</t>
    <phoneticPr fontId="3" type="noConversion"/>
  </si>
  <si>
    <t>技能1时间</t>
    <phoneticPr fontId="3" type="noConversion"/>
  </si>
  <si>
    <t>技能1CD</t>
    <phoneticPr fontId="3" type="noConversion"/>
  </si>
  <si>
    <t>控制时间</t>
    <phoneticPr fontId="3" type="noConversion"/>
  </si>
  <si>
    <t>回复生命</t>
    <phoneticPr fontId="3" type="noConversion"/>
  </si>
  <si>
    <t>伤害减免</t>
    <phoneticPr fontId="3" type="noConversion"/>
  </si>
  <si>
    <t>技能次数</t>
    <phoneticPr fontId="3" type="noConversion"/>
  </si>
  <si>
    <t>技能效率</t>
    <phoneticPr fontId="3" type="noConversion"/>
  </si>
  <si>
    <t>技能输出能力</t>
    <phoneticPr fontId="3" type="noConversion"/>
  </si>
  <si>
    <t>普攻时间</t>
    <phoneticPr fontId="3" type="noConversion"/>
  </si>
  <si>
    <t>普攻输出能力</t>
    <phoneticPr fontId="3" type="noConversion"/>
  </si>
  <si>
    <t>理论最大输出</t>
    <phoneticPr fontId="3" type="noConversion"/>
  </si>
  <si>
    <t>理论平均输出</t>
    <phoneticPr fontId="3" type="noConversion"/>
  </si>
  <si>
    <t>总回复</t>
    <phoneticPr fontId="3" type="noConversion"/>
  </si>
  <si>
    <t>总减伤</t>
    <phoneticPr fontId="3" type="noConversion"/>
  </si>
  <si>
    <t>总控制</t>
    <phoneticPr fontId="3" type="noConversion"/>
  </si>
  <si>
    <t>生存能力</t>
    <phoneticPr fontId="3" type="noConversion"/>
  </si>
  <si>
    <t>战力</t>
    <phoneticPr fontId="3" type="noConversion"/>
  </si>
  <si>
    <t>战斗节奏</t>
    <phoneticPr fontId="3" type="noConversion"/>
  </si>
  <si>
    <t>普攻时长</t>
    <phoneticPr fontId="1" type="noConversion"/>
  </si>
  <si>
    <t>普攻伤害</t>
    <phoneticPr fontId="1" type="noConversion"/>
  </si>
  <si>
    <t>理论生命值</t>
    <phoneticPr fontId="1" type="noConversion"/>
  </si>
  <si>
    <t>伤害人数</t>
    <phoneticPr fontId="1" type="noConversion"/>
  </si>
  <si>
    <t>召唤物时间</t>
    <phoneticPr fontId="1" type="noConversion"/>
  </si>
  <si>
    <t>召唤物防御</t>
    <phoneticPr fontId="1" type="noConversion"/>
  </si>
  <si>
    <t>召唤物生命</t>
    <phoneticPr fontId="1" type="noConversion"/>
  </si>
  <si>
    <t>召唤物个数</t>
    <phoneticPr fontId="1" type="noConversion"/>
  </si>
  <si>
    <t>BOSS技能</t>
    <phoneticPr fontId="1" type="noConversion"/>
  </si>
  <si>
    <t>防御buff</t>
    <phoneticPr fontId="1" type="noConversion"/>
  </si>
  <si>
    <t>治疗</t>
    <phoneticPr fontId="1" type="noConversion"/>
  </si>
  <si>
    <t>放陷阱</t>
    <phoneticPr fontId="1" type="noConversion"/>
  </si>
  <si>
    <t>召唤小怪</t>
    <phoneticPr fontId="1" type="noConversion"/>
  </si>
  <si>
    <t>召唤物攻击</t>
    <phoneticPr fontId="1" type="noConversion"/>
  </si>
  <si>
    <t>剧情梗概</t>
    <phoneticPr fontId="1" type="noConversion"/>
  </si>
  <si>
    <t>紫霞费劲心思逃出了牛魔王的魔爪，来到方寸山寻找至尊宝，却发现心目中脚踏七彩祥云的英雄在俗世中结婚生子，困于茶米油盐。紫霞不甘心，请求至尊宝与她私奔却遭拒绝。</t>
    <phoneticPr fontId="1" type="noConversion"/>
  </si>
  <si>
    <t>紫霞不相信至尊宝对自己无情，为了逼至尊宝跟自己走，她拐走了他的孩子小宝，至尊宝沿路追寻，还要一边对付方寸山上的妖怪。紫霞看到至尊宝为孩子拼命的样子，心中凄然，她放下孩子，至尊宝告诉她自己已是转世凡人不复神勇，然而只有凡人能够拥有爱情，应当知足。穿梭时空，即是翩然于三界之外，放下月光宝盒，方能回归生命真谛。白晶晶悄然出现，他们沉默着领着孩子走远。紫霞向他背影喊：你的背影，好像一条狗……</t>
    <phoneticPr fontId="1" type="noConversion"/>
  </si>
  <si>
    <t>紫霞还是觉得人生短暂，一切欲望都是虚无，宁愿带着月光宝盒漂流在时空中，他来向至尊宝辞别。此时天兵到来，称至尊宝与白晶晶为天之子与地之女，他们的孩子将毁灭天地规则为天庭不容，即刻擒回天庭。白晶晶与至尊宝奋死拼搏，紫霞也来助阵。最终他们寡不敌众，将死之时白晶晶自爆引动天地能量，只有至尊宝带着小宝与紫霞躲过一劫，至尊宝带着小宝浪迹天涯隐入红尘，紫霞依旧翩然方外。</t>
    <phoneticPr fontId="1" type="noConversion"/>
  </si>
  <si>
    <t>开篇剧情</t>
    <phoneticPr fontId="1" type="noConversion"/>
  </si>
  <si>
    <t>难度1</t>
    <phoneticPr fontId="1" type="noConversion"/>
  </si>
  <si>
    <t>难度2</t>
    <phoneticPr fontId="1" type="noConversion"/>
  </si>
  <si>
    <t>难度3</t>
    <phoneticPr fontId="1" type="noConversion"/>
  </si>
  <si>
    <t>玩法</t>
    <phoneticPr fontId="1" type="noConversion"/>
  </si>
  <si>
    <t>-</t>
    <phoneticPr fontId="1" type="noConversion"/>
  </si>
  <si>
    <t>她守在至尊宝家中亦步亦趋，执拗得不肯走。至尊宝愤而离家，紫霞在追赶中还要一边对付方寸山上的妖孽，没有追到至尊宝/追到至尊宝，至尊宝说自己已是凡人，要过凡人的生活；</t>
    <phoneticPr fontId="1" type="noConversion"/>
  </si>
  <si>
    <t>至尊宝自动向前走，玩家扮演的紫霞在至尊宝到达重点前追上他则胜利</t>
    <phoneticPr fontId="1" type="noConversion"/>
  </si>
  <si>
    <t>紫霞及小宝自动向前走，小宝持续掉血，玩家扮演的至尊宝需要在紫霞到达终点前且小宝血掉光前追上她们则胜利</t>
    <phoneticPr fontId="1" type="noConversion"/>
  </si>
  <si>
    <t>玩家控制紫霞，至尊宝及白晶晶自动战斗，玩家在天兵到达终点前救回小宝，且小宝血未掉光，则胜利。</t>
    <phoneticPr fontId="1" type="noConversion"/>
  </si>
  <si>
    <t>标识</t>
    <phoneticPr fontId="1" type="noConversion"/>
  </si>
  <si>
    <t>起始角度</t>
    <phoneticPr fontId="1" type="noConversion"/>
  </si>
  <si>
    <t>终止角度</t>
    <phoneticPr fontId="1" type="noConversion"/>
  </si>
  <si>
    <t>鼠标点击对应8方向</t>
    <phoneticPr fontId="1" type="noConversion"/>
  </si>
  <si>
    <t>鼠标点击对应4方向</t>
    <phoneticPr fontId="1" type="noConversion"/>
  </si>
  <si>
    <t>4方向对应8方向</t>
    <phoneticPr fontId="1" type="noConversion"/>
  </si>
  <si>
    <t>transfer</t>
    <phoneticPr fontId="1" type="noConversion"/>
  </si>
  <si>
    <t>npc</t>
    <phoneticPr fontId="1" type="noConversion"/>
  </si>
  <si>
    <t>备注</t>
    <phoneticPr fontId="1" type="noConversion"/>
  </si>
  <si>
    <t>item</t>
    <phoneticPr fontId="1" type="noConversion"/>
  </si>
  <si>
    <t>roleID</t>
    <phoneticPr fontId="1" type="noConversion"/>
  </si>
  <si>
    <t>itemID</t>
  </si>
  <si>
    <t>可在role表中获取具体信息</t>
    <phoneticPr fontId="1" type="noConversion"/>
  </si>
  <si>
    <t>0下一地图，1上一地图，对象范围表示传送阵范围</t>
    <phoneticPr fontId="1" type="noConversion"/>
  </si>
  <si>
    <t>object</t>
    <phoneticPr fontId="1" type="noConversion"/>
  </si>
  <si>
    <t>comment</t>
    <phoneticPr fontId="1" type="noConversion"/>
  </si>
  <si>
    <t>monster</t>
    <phoneticPr fontId="1" type="noConversion"/>
  </si>
  <si>
    <t>custom properties</t>
    <phoneticPr fontId="1" type="noConversion"/>
  </si>
  <si>
    <t>可在item表中获取具体信息；rangeID标识道具处于哪一个怪物的守卫区域，为空即为无怪物守卫</t>
    <phoneticPr fontId="1" type="noConversion"/>
  </si>
  <si>
    <t>bornPoint</t>
    <phoneticPr fontId="1" type="noConversion"/>
  </si>
  <si>
    <t>英雄出生点，理论上只有第一张地图有</t>
    <phoneticPr fontId="1" type="noConversion"/>
  </si>
  <si>
    <t>roleID</t>
    <phoneticPr fontId="1" type="noConversion"/>
  </si>
  <si>
    <t>主角</t>
    <phoneticPr fontId="1" type="noConversion"/>
  </si>
  <si>
    <t>1000</t>
    <phoneticPr fontId="1" type="noConversion"/>
  </si>
  <si>
    <t>2000</t>
    <phoneticPr fontId="1" type="noConversion"/>
  </si>
  <si>
    <t>3000</t>
    <phoneticPr fontId="1" type="noConversion"/>
  </si>
  <si>
    <t>怪物2-1</t>
    <phoneticPr fontId="1" type="noConversion"/>
  </si>
  <si>
    <t>怪物2-2</t>
  </si>
  <si>
    <t>怪物2-3</t>
  </si>
  <si>
    <t>怪物3-1</t>
    <phoneticPr fontId="1" type="noConversion"/>
  </si>
  <si>
    <t>怪物3-2</t>
  </si>
  <si>
    <t>怪物3-3</t>
  </si>
  <si>
    <t>怪物3-4</t>
  </si>
  <si>
    <t>怪物4-1</t>
    <phoneticPr fontId="1" type="noConversion"/>
  </si>
  <si>
    <t>怪物4-2</t>
  </si>
  <si>
    <t>怪物4-3</t>
  </si>
  <si>
    <t>怪物4-4</t>
  </si>
  <si>
    <t>怪物4-5</t>
  </si>
  <si>
    <t>3001</t>
    <phoneticPr fontId="1" type="noConversion"/>
  </si>
  <si>
    <t>3002</t>
  </si>
  <si>
    <t>3003</t>
  </si>
  <si>
    <t>3004</t>
  </si>
  <si>
    <t>3005</t>
  </si>
  <si>
    <t>3006</t>
  </si>
  <si>
    <t>3007</t>
  </si>
  <si>
    <t>3008</t>
  </si>
  <si>
    <t>3009</t>
  </si>
  <si>
    <t>3010</t>
  </si>
  <si>
    <t>3011</t>
  </si>
  <si>
    <t>itemID</t>
    <phoneticPr fontId="1" type="noConversion"/>
  </si>
  <si>
    <t>备注</t>
    <phoneticPr fontId="1" type="noConversion"/>
  </si>
  <si>
    <t>防1</t>
    <phoneticPr fontId="1" type="noConversion"/>
  </si>
  <si>
    <t>防2</t>
  </si>
  <si>
    <t>防3</t>
  </si>
  <si>
    <t>攻</t>
    <phoneticPr fontId="1" type="noConversion"/>
  </si>
  <si>
    <t>攻1</t>
    <phoneticPr fontId="1" type="noConversion"/>
  </si>
  <si>
    <t>攻2</t>
  </si>
  <si>
    <t>攻3</t>
  </si>
  <si>
    <t>血</t>
    <phoneticPr fontId="1" type="noConversion"/>
  </si>
  <si>
    <t>血1</t>
    <phoneticPr fontId="1" type="noConversion"/>
  </si>
  <si>
    <t>血2</t>
  </si>
  <si>
    <t>血3</t>
  </si>
  <si>
    <t>钱1</t>
    <phoneticPr fontId="1" type="noConversion"/>
  </si>
  <si>
    <t>钱2</t>
  </si>
  <si>
    <t>钱3</t>
  </si>
  <si>
    <t>可在role表中获取具体信息；对象范围表示怪物守卫区域，在一个地图中有唯一编号rangeID标识，可为空</t>
    <phoneticPr fontId="1" type="noConversion"/>
  </si>
  <si>
    <t>2001</t>
    <phoneticPr fontId="1" type="noConversion"/>
  </si>
  <si>
    <t>商人</t>
    <phoneticPr fontId="1" type="noConversion"/>
  </si>
  <si>
    <t>name</t>
    <phoneticPr fontId="1" type="noConversion"/>
  </si>
  <si>
    <t>rangeID</t>
    <phoneticPr fontId="1" type="noConversion"/>
  </si>
  <si>
    <t>roleID</t>
    <phoneticPr fontId="1" type="noConversion"/>
  </si>
  <si>
    <t>direction</t>
    <phoneticPr fontId="1" type="noConversion"/>
  </si>
  <si>
    <t>objectType</t>
    <phoneticPr fontId="1" type="noConversion"/>
  </si>
  <si>
    <t>图标</t>
    <phoneticPr fontId="1" type="noConversion"/>
  </si>
  <si>
    <t>icon</t>
    <phoneticPr fontId="1" type="noConversion"/>
  </si>
  <si>
    <t>function</t>
    <phoneticPr fontId="1" type="noConversion"/>
  </si>
  <si>
    <t>功能</t>
    <phoneticPr fontId="1" type="noConversion"/>
  </si>
  <si>
    <t>防</t>
    <phoneticPr fontId="1" type="noConversion"/>
  </si>
  <si>
    <t>金币</t>
    <phoneticPr fontId="1" type="noConversion"/>
  </si>
  <si>
    <t>钱4</t>
  </si>
  <si>
    <t>钱5</t>
  </si>
  <si>
    <t>attack</t>
    <phoneticPr fontId="1" type="noConversion"/>
  </si>
  <si>
    <t>defense</t>
    <phoneticPr fontId="1" type="noConversion"/>
  </si>
  <si>
    <t>hp</t>
    <phoneticPr fontId="1" type="noConversion"/>
  </si>
  <si>
    <t>coin</t>
    <phoneticPr fontId="1" type="noConversion"/>
  </si>
  <si>
    <t>物品ID</t>
    <phoneticPr fontId="1" type="noConversion"/>
  </si>
  <si>
    <t>comment</t>
    <phoneticPr fontId="1" type="noConversion"/>
  </si>
  <si>
    <t>角色ID</t>
    <phoneticPr fontId="1" type="noConversion"/>
  </si>
  <si>
    <t>类型</t>
    <phoneticPr fontId="1" type="noConversion"/>
  </si>
  <si>
    <t>type</t>
    <phoneticPr fontId="1" type="noConversion"/>
  </si>
  <si>
    <t>角色名</t>
    <phoneticPr fontId="1" type="noConversion"/>
  </si>
  <si>
    <t>头像</t>
    <phoneticPr fontId="1" type="noConversion"/>
  </si>
  <si>
    <t>声音列表</t>
    <phoneticPr fontId="1" type="noConversion"/>
  </si>
  <si>
    <t>攻</t>
    <phoneticPr fontId="1" type="noConversion"/>
  </si>
  <si>
    <t>防</t>
    <phoneticPr fontId="1" type="noConversion"/>
  </si>
  <si>
    <t>血</t>
    <phoneticPr fontId="1" type="noConversion"/>
  </si>
  <si>
    <t>暴击</t>
    <phoneticPr fontId="1" type="noConversion"/>
  </si>
  <si>
    <t>暴击</t>
    <phoneticPr fontId="1" type="noConversion"/>
  </si>
  <si>
    <t>防爆</t>
    <phoneticPr fontId="1" type="noConversion"/>
  </si>
  <si>
    <t>防爆</t>
    <phoneticPr fontId="1" type="noConversion"/>
  </si>
  <si>
    <t>移动速度</t>
    <phoneticPr fontId="1" type="noConversion"/>
  </si>
  <si>
    <t>name</t>
    <phoneticPr fontId="1" type="noConversion"/>
  </si>
  <si>
    <t>headIcon</t>
    <phoneticPr fontId="1" type="noConversion"/>
  </si>
  <si>
    <t>soundList</t>
    <phoneticPr fontId="1" type="noConversion"/>
  </si>
  <si>
    <t>attack</t>
    <phoneticPr fontId="1" type="noConversion"/>
  </si>
  <si>
    <t>defense</t>
    <phoneticPr fontId="1" type="noConversion"/>
  </si>
  <si>
    <t>hp</t>
    <phoneticPr fontId="1" type="noConversion"/>
  </si>
  <si>
    <t>critical</t>
    <phoneticPr fontId="1" type="noConversion"/>
  </si>
  <si>
    <t>critical</t>
    <phoneticPr fontId="1" type="noConversion"/>
  </si>
  <si>
    <t>parry</t>
    <phoneticPr fontId="1" type="noConversion"/>
  </si>
  <si>
    <t>moveSpeed</t>
    <phoneticPr fontId="1" type="noConversion"/>
  </si>
  <si>
    <t>lkk</t>
    <phoneticPr fontId="1" type="noConversion"/>
  </si>
  <si>
    <t>动画列表</t>
    <phoneticPr fontId="1" type="noConversion"/>
  </si>
  <si>
    <t>flashList</t>
    <phoneticPr fontId="1" type="noConversion"/>
  </si>
  <si>
    <t>对话</t>
    <phoneticPr fontId="1" type="noConversion"/>
  </si>
  <si>
    <t>对话触发概率</t>
    <phoneticPr fontId="1" type="noConversion"/>
  </si>
  <si>
    <t>conversation</t>
    <phoneticPr fontId="1" type="noConversion"/>
  </si>
  <si>
    <t>possibility</t>
    <phoneticPr fontId="1" type="noConversion"/>
  </si>
  <si>
    <t>对话触发条件</t>
    <phoneticPr fontId="1" type="noConversion"/>
  </si>
  <si>
    <t>condition</t>
    <phoneticPr fontId="1" type="noConversion"/>
  </si>
  <si>
    <t>1,2</t>
    <phoneticPr fontId="1" type="noConversion"/>
  </si>
  <si>
    <t>0.5,0.2</t>
    <phoneticPr fontId="1" type="noConversion"/>
  </si>
  <si>
    <t>"娜娜，我一定会踩着七彩祥云去救你的！","打死你打死你打死你！"</t>
    <phoneticPr fontId="1" type="noConversion"/>
  </si>
  <si>
    <t>"娜娜被大魔王抓走了，快去救她！","相信你一定会打倒大魔王的，加油么么哒！"</t>
    <phoneticPr fontId="1" type="noConversion"/>
  </si>
  <si>
    <t>3,5</t>
    <phoneticPr fontId="1" type="noConversion"/>
  </si>
  <si>
    <t>1,1</t>
    <phoneticPr fontId="1" type="noConversion"/>
  </si>
  <si>
    <t>"价格公道，包您满意~"</t>
    <phoneticPr fontId="1" type="noConversion"/>
  </si>
  <si>
    <t>"吼吼吼~"</t>
    <phoneticPr fontId="1" type="noConversion"/>
  </si>
  <si>
    <t>"吼吼吼吼吼~"</t>
    <phoneticPr fontId="1" type="noConversion"/>
  </si>
  <si>
    <t>"叫你有来无回！"</t>
    <phoneticPr fontId="1" type="noConversion"/>
  </si>
  <si>
    <t>"你对人家好粗暴~"</t>
    <phoneticPr fontId="1" type="noConversion"/>
  </si>
  <si>
    <t>"我很丑可是我很温柔"</t>
    <phoneticPr fontId="1" type="noConversion"/>
  </si>
  <si>
    <t>"娜娜说喊一百句我爱你可以立刻通关！"</t>
    <phoneticPr fontId="1" type="noConversion"/>
  </si>
  <si>
    <t>"哦~用力~~~"</t>
    <phoneticPr fontId="1" type="noConversion"/>
  </si>
  <si>
    <t>"啊啊啊~啊~~~~~！"</t>
    <phoneticPr fontId="1" type="noConversion"/>
  </si>
  <si>
    <t>"来来我们都是怪怪~乖乖乖乖乖乖~~~"</t>
    <phoneticPr fontId="1" type="noConversion"/>
  </si>
  <si>
    <t>暴击1</t>
    <phoneticPr fontId="1" type="noConversion"/>
  </si>
  <si>
    <t>暴击2</t>
  </si>
  <si>
    <t>暴击3</t>
  </si>
  <si>
    <t>防爆1</t>
    <phoneticPr fontId="1" type="noConversion"/>
  </si>
  <si>
    <t>防爆2</t>
  </si>
  <si>
    <t>防爆3</t>
  </si>
  <si>
    <t>block</t>
    <phoneticPr fontId="1" type="noConversion"/>
  </si>
  <si>
    <t>动画ID</t>
    <phoneticPr fontId="1" type="noConversion"/>
  </si>
  <si>
    <t>文件名</t>
    <phoneticPr fontId="1" type="noConversion"/>
  </si>
  <si>
    <t>方向</t>
    <phoneticPr fontId="1" type="noConversion"/>
  </si>
  <si>
    <t>帧数</t>
    <phoneticPr fontId="1" type="noConversion"/>
  </si>
  <si>
    <t>bgj-stand</t>
  </si>
  <si>
    <t>bgj-run</t>
  </si>
  <si>
    <t>bgj-hit</t>
  </si>
  <si>
    <t>bgj-die</t>
  </si>
  <si>
    <t>bgj-skill1</t>
  </si>
  <si>
    <t>flashID</t>
    <phoneticPr fontId="1" type="noConversion"/>
  </si>
  <si>
    <t>fileName</t>
    <phoneticPr fontId="1" type="noConversion"/>
  </si>
  <si>
    <t>direction</t>
    <phoneticPr fontId="1" type="noConversion"/>
  </si>
  <si>
    <t>count</t>
    <phoneticPr fontId="1" type="noConversion"/>
  </si>
  <si>
    <t>plist</t>
    <phoneticPr fontId="1" type="noConversion"/>
  </si>
  <si>
    <t>合成文件名</t>
    <phoneticPr fontId="1" type="noConversion"/>
  </si>
  <si>
    <t>丫鬟</t>
    <phoneticPr fontId="1" type="noConversion"/>
  </si>
  <si>
    <t>yahuan-stand</t>
    <phoneticPr fontId="1" type="noConversion"/>
  </si>
  <si>
    <t>yahuang-please</t>
    <phoneticPr fontId="1" type="noConversion"/>
  </si>
  <si>
    <t>npc动作</t>
    <phoneticPr fontId="1" type="noConversion"/>
  </si>
  <si>
    <t>npcAction</t>
    <phoneticPr fontId="1" type="noConversion"/>
  </si>
  <si>
    <t>2000,0,2001</t>
    <phoneticPr fontId="1" type="noConversion"/>
  </si>
  <si>
    <t>1000,1001,1002,1003,1004</t>
    <phoneticPr fontId="1" type="noConversion"/>
  </si>
  <si>
    <t>int</t>
    <phoneticPr fontId="1" type="noConversion"/>
  </si>
  <si>
    <t>string</t>
    <phoneticPr fontId="1" type="noConversion"/>
  </si>
  <si>
    <t>string</t>
    <phoneticPr fontId="1" type="noConversion"/>
  </si>
  <si>
    <t>array</t>
    <phoneticPr fontId="1" type="noConversion"/>
  </si>
  <si>
    <t>array</t>
    <phoneticPr fontId="1" type="noConversion"/>
  </si>
  <si>
    <t>int</t>
    <phoneticPr fontId="1" type="noConversion"/>
  </si>
  <si>
    <t>list</t>
    <phoneticPr fontId="1" type="noConversion"/>
  </si>
  <si>
    <t>npc默认方向</t>
    <phoneticPr fontId="1" type="noConversion"/>
  </si>
  <si>
    <t>npcdirection</t>
    <phoneticPr fontId="1" type="noConversion"/>
  </si>
  <si>
    <t>2002</t>
    <phoneticPr fontId="1" type="noConversion"/>
  </si>
  <si>
    <t>师傅</t>
    <phoneticPr fontId="1" type="noConversion"/>
  </si>
  <si>
    <t>\item\item.plist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</si>
</sst>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00_ "/>
  </numFmts>
  <fonts count="7">
    <font>
      <sz val="11"/>
      <color theme="1"/>
      <name val="宋体"/>
      <family val="2"/>
      <scheme val="minor"/>
    </font>
    <font>
      <sz val="9"/>
      <name val="宋体"/>
      <family val="3"/>
      <charset val="134"/>
      <scheme val="minor"/>
    </font>
    <font>
      <sz val="11"/>
      <name val="宋体"/>
      <family val="3"/>
      <charset val="134"/>
      <scheme val="minor"/>
    </font>
    <font>
      <sz val="9"/>
      <name val="宋体"/>
      <family val="2"/>
      <charset val="134"/>
      <scheme val="minor"/>
    </font>
    <font>
      <b/>
      <sz val="11"/>
      <color theme="1"/>
      <name val="宋体"/>
      <family val="3"/>
      <charset val="134"/>
      <scheme val="minor"/>
    </font>
    <font>
      <sz val="9"/>
      <color indexed="81"/>
      <name val="宋体"/>
      <family val="3"/>
      <charset val="134"/>
    </font>
    <font>
      <b/>
      <sz val="9"/>
      <color indexed="81"/>
      <name val="宋体"/>
      <family val="3"/>
      <charset val="134"/>
    </font>
  </fonts>
  <fills count="7">
    <fill>
      <patternFill patternType="none"/>
    </fill>
    <fill>
      <patternFill patternType="gray125"/>
    </fill>
    <fill>
      <patternFill patternType="solid">
        <fgColor rgb="FFFFC000"/>
        <bgColor indexed="64"/>
      </patternFill>
    </fill>
    <fill>
      <patternFill patternType="solid">
        <fgColor rgb="FF92D050"/>
        <bgColor indexed="64"/>
      </patternFill>
    </fill>
    <fill>
      <patternFill patternType="solid">
        <fgColor theme="6" tint="0.59999389629810485"/>
        <bgColor indexed="64"/>
      </patternFill>
    </fill>
    <fill>
      <patternFill patternType="solid">
        <fgColor theme="5"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0" xfId="0" applyFill="1"/>
    <xf numFmtId="0" fontId="0" fillId="3" borderId="0" xfId="0" applyFill="1"/>
    <xf numFmtId="0" fontId="0" fillId="0" borderId="0" xfId="0" applyFill="1"/>
    <xf numFmtId="0" fontId="0" fillId="4" borderId="0" xfId="0" applyFill="1"/>
    <xf numFmtId="9" fontId="0" fillId="4" borderId="0" xfId="0" applyNumberFormat="1" applyFill="1"/>
    <xf numFmtId="0" fontId="0" fillId="5" borderId="0" xfId="0" applyFill="1"/>
    <xf numFmtId="9" fontId="0" fillId="5" borderId="0" xfId="0" applyNumberFormat="1" applyFill="1"/>
    <xf numFmtId="0" fontId="2" fillId="3" borderId="1" xfId="0" applyFont="1" applyFill="1" applyBorder="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0" fillId="3" borderId="3" xfId="0" applyFill="1" applyBorder="1" applyAlignment="1">
      <alignment vertical="center"/>
    </xf>
    <xf numFmtId="0" fontId="0" fillId="0" borderId="1" xfId="0" applyFill="1" applyBorder="1" applyAlignment="1">
      <alignment vertical="center"/>
    </xf>
    <xf numFmtId="0" fontId="0" fillId="0" borderId="2" xfId="0" applyFill="1" applyBorder="1" applyAlignment="1">
      <alignment vertical="center"/>
    </xf>
    <xf numFmtId="9" fontId="2" fillId="0" borderId="1" xfId="0" applyNumberFormat="1" applyFont="1" applyFill="1" applyBorder="1" applyAlignment="1">
      <alignment vertical="center"/>
    </xf>
    <xf numFmtId="0" fontId="0" fillId="0" borderId="3" xfId="0" applyFill="1" applyBorder="1" applyAlignment="1">
      <alignment vertical="center"/>
    </xf>
    <xf numFmtId="176" fontId="0" fillId="3" borderId="1" xfId="0" applyNumberFormat="1" applyFill="1" applyBorder="1" applyAlignment="1">
      <alignment vertical="center"/>
    </xf>
    <xf numFmtId="0" fontId="4" fillId="0" borderId="1" xfId="0" applyFont="1" applyFill="1" applyBorder="1" applyAlignment="1">
      <alignment vertical="center"/>
    </xf>
    <xf numFmtId="176" fontId="0" fillId="0" borderId="1" xfId="0" applyNumberForma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9" fontId="0" fillId="0" borderId="0" xfId="0" applyNumberFormat="1"/>
    <xf numFmtId="0" fontId="0" fillId="3" borderId="2" xfId="0" applyFill="1" applyBorder="1"/>
    <xf numFmtId="0" fontId="0" fillId="3" borderId="5" xfId="0" applyFill="1" applyBorder="1"/>
    <xf numFmtId="0" fontId="0" fillId="3" borderId="3" xfId="0" applyFill="1" applyBorder="1"/>
    <xf numFmtId="0" fontId="0" fillId="6" borderId="0" xfId="0" applyFill="1"/>
    <xf numFmtId="0" fontId="0" fillId="0" borderId="0" xfId="0"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0" borderId="1" xfId="0" applyBorder="1"/>
    <xf numFmtId="0" fontId="0" fillId="6" borderId="1" xfId="0" applyFill="1" applyBorder="1"/>
    <xf numFmtId="0" fontId="0" fillId="3" borderId="1" xfId="0" applyFill="1" applyBorder="1"/>
    <xf numFmtId="0" fontId="0" fillId="6" borderId="1" xfId="0" applyFill="1" applyBorder="1" applyAlignment="1">
      <alignment horizontal="center"/>
    </xf>
    <xf numFmtId="49" fontId="0" fillId="6" borderId="1" xfId="0" applyNumberFormat="1" applyFill="1" applyBorder="1" applyAlignment="1">
      <alignment horizontal="center"/>
    </xf>
    <xf numFmtId="49" fontId="0" fillId="3" borderId="1" xfId="0" applyNumberFormat="1" applyFill="1" applyBorder="1" applyAlignment="1">
      <alignment horizontal="center"/>
    </xf>
    <xf numFmtId="49" fontId="0" fillId="0" borderId="1" xfId="0" applyNumberFormat="1" applyBorder="1" applyAlignment="1">
      <alignment horizontal="center"/>
    </xf>
    <xf numFmtId="49" fontId="0" fillId="0" borderId="0" xfId="0" applyNumberFormat="1" applyAlignment="1">
      <alignment horizontal="center"/>
    </xf>
    <xf numFmtId="49" fontId="0" fillId="0" borderId="1" xfId="0" applyNumberFormat="1" applyBorder="1" applyAlignment="1">
      <alignment horizontal="left"/>
    </xf>
    <xf numFmtId="0" fontId="0" fillId="0" borderId="1" xfId="0" applyBorder="1" applyAlignment="1">
      <alignment horizontal="left"/>
    </xf>
    <xf numFmtId="0" fontId="0" fillId="6" borderId="1" xfId="0" applyFill="1" applyBorder="1" applyAlignment="1">
      <alignment wrapText="1"/>
    </xf>
    <xf numFmtId="0" fontId="0" fillId="6" borderId="1" xfId="0" applyFill="1" applyBorder="1" applyAlignment="1"/>
    <xf numFmtId="0" fontId="0" fillId="0" borderId="1" xfId="0" applyBorder="1" applyAlignment="1">
      <alignment wrapText="1"/>
    </xf>
    <xf numFmtId="0" fontId="0" fillId="0" borderId="4" xfId="0" applyBorder="1" applyAlignment="1">
      <alignment wrapText="1"/>
    </xf>
    <xf numFmtId="0" fontId="0" fillId="0" borderId="4" xfId="0" applyBorder="1" applyAlignment="1">
      <alignment vertical="center" wrapText="1"/>
    </xf>
    <xf numFmtId="0" fontId="0" fillId="0" borderId="1" xfId="0"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zh-CN"/>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Pt>
            <c:idx val="6"/>
            <c:bubble3D val="0"/>
            <c:spPr>
              <a:solidFill>
                <a:schemeClr val="accent1">
                  <a:lumMod val="60000"/>
                </a:schemeClr>
              </a:solidFill>
              <a:ln w="19050">
                <a:solidFill>
                  <a:schemeClr val="lt1"/>
                </a:solidFill>
              </a:ln>
              <a:effectLst/>
            </c:spPr>
          </c:dPt>
          <c:dPt>
            <c:idx val="7"/>
            <c:bubble3D val="0"/>
            <c:spPr>
              <a:solidFill>
                <a:schemeClr val="accent2">
                  <a:lumMod val="60000"/>
                </a:schemeClr>
              </a:solidFill>
              <a:ln w="19050">
                <a:solidFill>
                  <a:schemeClr val="lt1"/>
                </a:solidFill>
              </a:ln>
              <a:effectLst/>
            </c:spPr>
          </c:dPt>
          <c:dPt>
            <c:idx val="8"/>
            <c:bubble3D val="0"/>
            <c:spPr>
              <a:solidFill>
                <a:schemeClr val="accent3">
                  <a:lumMod val="60000"/>
                </a:schemeClr>
              </a:solidFill>
              <a:ln w="19050">
                <a:solidFill>
                  <a:schemeClr val="lt1"/>
                </a:solidFill>
              </a:ln>
              <a:effectLst/>
            </c:spPr>
          </c:dPt>
          <c:dPt>
            <c:idx val="9"/>
            <c:bubble3D val="0"/>
            <c:spPr>
              <a:solidFill>
                <a:schemeClr val="accent4">
                  <a:lumMod val="60000"/>
                </a:schemeClr>
              </a:solidFill>
              <a:ln w="19050">
                <a:solidFill>
                  <a:schemeClr val="lt1"/>
                </a:solidFill>
              </a:ln>
              <a:effectLst/>
            </c:spPr>
          </c:dPt>
          <c:dPt>
            <c:idx val="10"/>
            <c:bubble3D val="0"/>
            <c:spPr>
              <a:solidFill>
                <a:schemeClr val="accent5">
                  <a:lumMod val="60000"/>
                </a:schemeClr>
              </a:solidFill>
              <a:ln w="19050">
                <a:solidFill>
                  <a:schemeClr val="lt1"/>
                </a:solidFill>
              </a:ln>
              <a:effectLst/>
            </c:spPr>
          </c:dPt>
          <c:dPt>
            <c:idx val="11"/>
            <c:bubble3D val="0"/>
            <c:spPr>
              <a:solidFill>
                <a:schemeClr val="accent6">
                  <a:lumMod val="60000"/>
                </a:schemeClr>
              </a:solidFill>
              <a:ln w="19050">
                <a:solidFill>
                  <a:schemeClr val="lt1"/>
                </a:solidFill>
              </a:ln>
              <a:effectLst/>
            </c:spPr>
          </c:dPt>
          <c:dPt>
            <c:idx val="12"/>
            <c:bubble3D val="0"/>
            <c:spPr>
              <a:solidFill>
                <a:schemeClr val="accent1">
                  <a:lumMod val="80000"/>
                  <a:lumOff val="20000"/>
                </a:schemeClr>
              </a:solidFill>
              <a:ln w="19050">
                <a:solidFill>
                  <a:schemeClr val="lt1"/>
                </a:solidFill>
              </a:ln>
              <a:effectLst/>
            </c:spPr>
          </c:dPt>
          <c:dPt>
            <c:idx val="13"/>
            <c:bubble3D val="0"/>
            <c:spPr>
              <a:solidFill>
                <a:schemeClr val="accent2">
                  <a:lumMod val="80000"/>
                  <a:lumOff val="20000"/>
                </a:schemeClr>
              </a:solidFill>
              <a:ln w="19050">
                <a:solidFill>
                  <a:schemeClr val="lt1"/>
                </a:solidFill>
              </a:ln>
              <a:effectLst/>
            </c:spPr>
          </c:dPt>
          <c:dPt>
            <c:idx val="14"/>
            <c:bubble3D val="0"/>
            <c:spPr>
              <a:solidFill>
                <a:schemeClr val="accent3">
                  <a:lumMod val="80000"/>
                  <a:lumOff val="20000"/>
                </a:schemeClr>
              </a:solidFill>
              <a:ln w="19050">
                <a:solidFill>
                  <a:schemeClr val="lt1"/>
                </a:solidFill>
              </a:ln>
              <a:effectLst/>
            </c:spPr>
          </c:dPt>
          <c:dPt>
            <c:idx val="15"/>
            <c:bubble3D val="0"/>
            <c:spPr>
              <a:solidFill>
                <a:schemeClr val="accent4">
                  <a:lumMod val="80000"/>
                  <a:lumOff val="20000"/>
                </a:schemeClr>
              </a:solidFill>
              <a:ln w="19050">
                <a:solidFill>
                  <a:schemeClr val="lt1"/>
                </a:solidFill>
              </a:ln>
              <a:effectLst/>
            </c:spPr>
          </c:dPt>
          <c:val>
            <c:numRef>
              <c:f>Sheet1!$A$1:$A$16</c:f>
              <c:numCache>
                <c:formatCode>General</c:formatCode>
                <c:ptCount val="16"/>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zh-CN"/>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zh-CN"/>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447675</xdr:colOff>
      <xdr:row>1</xdr:row>
      <xdr:rowOff>0</xdr:rowOff>
    </xdr:from>
    <xdr:to>
      <xdr:col>9</xdr:col>
      <xdr:colOff>219075</xdr:colOff>
      <xdr:row>17</xdr:row>
      <xdr:rowOff>0</xdr:rowOff>
    </xdr:to>
    <xdr:graphicFrame macro="">
      <xdr:nvGraphicFramePr>
        <xdr:cNvPr id="2" name="图表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8"/>
  <sheetViews>
    <sheetView topLeftCell="A40" zoomScale="85" zoomScaleNormal="85" workbookViewId="0">
      <selection activeCell="G65" sqref="G65"/>
    </sheetView>
  </sheetViews>
  <sheetFormatPr defaultRowHeight="13.5"/>
  <cols>
    <col min="1" max="1" width="12" customWidth="1"/>
    <col min="2" max="2" width="9.625" customWidth="1"/>
    <col min="3" max="3" width="8.625" customWidth="1"/>
    <col min="4" max="4" width="7.25" customWidth="1"/>
    <col min="6" max="6" width="7.625" customWidth="1"/>
    <col min="7" max="7" width="7.875" customWidth="1"/>
    <col min="8" max="8" width="12.25" customWidth="1"/>
    <col min="17" max="17" width="9.5" bestFit="1" customWidth="1"/>
  </cols>
  <sheetData>
    <row r="1" spans="1:14" s="1" customFormat="1" ht="29.25" customHeight="1">
      <c r="A1" s="1" t="s">
        <v>3</v>
      </c>
    </row>
    <row r="3" spans="1:14">
      <c r="A3" s="2" t="s">
        <v>0</v>
      </c>
      <c r="B3" s="2" t="s">
        <v>1</v>
      </c>
      <c r="C3" s="2">
        <v>1200</v>
      </c>
      <c r="D3" s="2" t="s">
        <v>2</v>
      </c>
      <c r="E3" s="2" t="s">
        <v>18</v>
      </c>
      <c r="F3" s="2">
        <v>2</v>
      </c>
      <c r="G3" s="2" t="s">
        <v>19</v>
      </c>
    </row>
    <row r="5" spans="1:14">
      <c r="A5" s="1" t="s">
        <v>51</v>
      </c>
      <c r="B5" s="1"/>
      <c r="C5" s="1"/>
      <c r="D5" s="1"/>
      <c r="E5" s="1"/>
      <c r="F5" s="1"/>
      <c r="G5" s="1" t="s">
        <v>52</v>
      </c>
      <c r="H5" s="1">
        <v>100</v>
      </c>
      <c r="I5" s="1">
        <v>50</v>
      </c>
      <c r="J5" s="1">
        <f>(H5-I5)*C3/G7</f>
        <v>35950</v>
      </c>
      <c r="K5" s="1"/>
      <c r="L5" s="1"/>
      <c r="M5" s="1"/>
      <c r="N5" s="1"/>
    </row>
    <row r="6" spans="1:14">
      <c r="A6" s="2"/>
      <c r="B6" s="2" t="s">
        <v>14</v>
      </c>
      <c r="C6" s="2" t="s">
        <v>15</v>
      </c>
      <c r="D6" s="2" t="s">
        <v>13</v>
      </c>
      <c r="E6" s="2" t="s">
        <v>10</v>
      </c>
      <c r="F6" s="2" t="s">
        <v>11</v>
      </c>
      <c r="G6" s="2" t="s">
        <v>16</v>
      </c>
      <c r="H6" s="2" t="s">
        <v>5</v>
      </c>
      <c r="I6" s="2" t="s">
        <v>6</v>
      </c>
      <c r="J6" s="2" t="s">
        <v>7</v>
      </c>
      <c r="K6" s="2" t="s">
        <v>8</v>
      </c>
      <c r="L6" s="2" t="s">
        <v>19</v>
      </c>
      <c r="M6" s="2" t="s">
        <v>18</v>
      </c>
      <c r="N6" s="2" t="s">
        <v>20</v>
      </c>
    </row>
    <row r="7" spans="1:14">
      <c r="A7" s="2" t="s">
        <v>4</v>
      </c>
      <c r="B7" s="4">
        <v>1</v>
      </c>
      <c r="C7" s="5">
        <v>1</v>
      </c>
      <c r="D7" s="4">
        <f>C3</f>
        <v>1200</v>
      </c>
      <c r="E7" s="4">
        <v>2</v>
      </c>
      <c r="F7" s="4">
        <v>5</v>
      </c>
      <c r="G7" s="4">
        <f>C44</f>
        <v>1.6689847009735743</v>
      </c>
      <c r="H7" s="4">
        <f>H5+B38</f>
        <v>177.63157894736844</v>
      </c>
      <c r="I7" s="4">
        <f>I5+C38</f>
        <v>94.73684210526315</v>
      </c>
      <c r="J7" s="4">
        <f>J5+D38</f>
        <v>37571.052631578947</v>
      </c>
      <c r="K7" s="4">
        <v>50</v>
      </c>
      <c r="L7" s="4">
        <v>40</v>
      </c>
      <c r="M7" s="4"/>
      <c r="N7" s="4"/>
    </row>
    <row r="8" spans="1:14">
      <c r="A8" s="2" t="s">
        <v>9</v>
      </c>
      <c r="B8" s="4">
        <v>1</v>
      </c>
      <c r="C8" s="5">
        <v>0.4</v>
      </c>
      <c r="D8" s="4">
        <v>300</v>
      </c>
      <c r="E8" s="4">
        <v>1.5</v>
      </c>
      <c r="F8" s="4">
        <v>3</v>
      </c>
      <c r="G8" s="4">
        <v>1.2</v>
      </c>
      <c r="H8" s="3">
        <f>$J$7*C8*$F$7/(D8/G8)/B8/M8/E8+$I$7</f>
        <v>276.89952153110045</v>
      </c>
      <c r="I8" s="3">
        <f>$H$7-J8*F8/(D8/$G$7)/N8/$E$7</f>
        <v>38.549520532903898</v>
      </c>
      <c r="J8" s="3">
        <v>20000</v>
      </c>
      <c r="K8" s="4">
        <v>50</v>
      </c>
      <c r="L8" s="4">
        <v>30</v>
      </c>
      <c r="M8" s="4">
        <f>(K8-$L$7)/100+1</f>
        <v>1.1000000000000001</v>
      </c>
      <c r="N8" s="4">
        <f>($K$7-L8)/100+1</f>
        <v>1.2</v>
      </c>
    </row>
    <row r="9" spans="1:14">
      <c r="A9" s="2" t="s">
        <v>53</v>
      </c>
      <c r="B9" s="4">
        <v>5</v>
      </c>
      <c r="C9" s="5">
        <v>0.1</v>
      </c>
      <c r="D9" s="4">
        <v>15</v>
      </c>
      <c r="E9" s="4">
        <v>1</v>
      </c>
      <c r="F9" s="4">
        <v>1</v>
      </c>
      <c r="G9" s="4">
        <v>1</v>
      </c>
      <c r="H9" s="3">
        <f>$J$7*C9*$F$7/(D9/G9)/B9/M9/E9+$I$7</f>
        <v>345.21052631578948</v>
      </c>
      <c r="I9" s="3">
        <f>$H$7-J9*F9/(D9/$G$7)/N9/$E$7</f>
        <v>49.248140410939641</v>
      </c>
      <c r="J9" s="3">
        <v>3000</v>
      </c>
      <c r="K9" s="4">
        <v>40</v>
      </c>
      <c r="L9" s="4">
        <v>20</v>
      </c>
      <c r="M9" s="4">
        <f>(K9-$L$7)/100+1</f>
        <v>1</v>
      </c>
      <c r="N9" s="4">
        <f t="shared" ref="N9:N11" si="0">($K$7-L9)/100+1</f>
        <v>1.3</v>
      </c>
    </row>
    <row r="10" spans="1:14">
      <c r="A10" s="2" t="s">
        <v>54</v>
      </c>
      <c r="B10" s="4">
        <v>25</v>
      </c>
      <c r="C10" s="5">
        <v>0.3</v>
      </c>
      <c r="D10" s="4">
        <v>8</v>
      </c>
      <c r="E10" s="4">
        <v>1</v>
      </c>
      <c r="F10" s="4">
        <v>1</v>
      </c>
      <c r="G10" s="4">
        <v>1</v>
      </c>
      <c r="H10" s="3">
        <f>$J$7*C10*$F$7/(D10/G10)/B10/M10/E10+$I$7</f>
        <v>363.1015037593985</v>
      </c>
      <c r="I10" s="3">
        <f>$H$7-J10*F10/(D10/$G$7)/N10/$E$7</f>
        <v>3.7790059292877913</v>
      </c>
      <c r="J10" s="3">
        <v>2000</v>
      </c>
      <c r="K10" s="4">
        <v>45</v>
      </c>
      <c r="L10" s="4">
        <v>30</v>
      </c>
      <c r="M10" s="4">
        <f>(K10-$L$7)/100+1</f>
        <v>1.05</v>
      </c>
      <c r="N10" s="4">
        <f t="shared" si="0"/>
        <v>1.2</v>
      </c>
    </row>
    <row r="11" spans="1:14">
      <c r="A11" s="2" t="s">
        <v>12</v>
      </c>
      <c r="B11" s="4">
        <v>5</v>
      </c>
      <c r="C11" s="5">
        <v>0.05</v>
      </c>
      <c r="D11" s="4">
        <v>5</v>
      </c>
      <c r="E11" s="4">
        <v>1</v>
      </c>
      <c r="F11" s="4">
        <v>1</v>
      </c>
      <c r="G11" s="4">
        <v>1</v>
      </c>
      <c r="H11" s="3">
        <f>$J$7*C11*$F$7/(D11/G11)/B11/M11/E11+$I$7</f>
        <v>470.4473684210526</v>
      </c>
      <c r="I11" s="3">
        <f>$H$7-J11*F11/(D11/$G$7)/N11/$E$7</f>
        <v>25.905697040679883</v>
      </c>
      <c r="J11" s="3">
        <v>1000</v>
      </c>
      <c r="K11" s="4">
        <v>40</v>
      </c>
      <c r="L11" s="4">
        <v>40</v>
      </c>
      <c r="M11" s="4">
        <f>(K11-$L$7)/100+1</f>
        <v>1</v>
      </c>
      <c r="N11" s="4">
        <f t="shared" si="0"/>
        <v>1.1000000000000001</v>
      </c>
    </row>
    <row r="12" spans="1:14">
      <c r="B12" s="6" t="s">
        <v>17</v>
      </c>
      <c r="C12" s="7">
        <f>SUM(C8:C11)</f>
        <v>0.85000000000000009</v>
      </c>
      <c r="D12" s="6">
        <f t="array" ref="D12">SUM(D8:D11*B8:B11)</f>
        <v>600</v>
      </c>
      <c r="I12" s="3"/>
    </row>
    <row r="14" spans="1:14">
      <c r="A14" s="1" t="s">
        <v>21</v>
      </c>
      <c r="B14" s="1" t="s">
        <v>22</v>
      </c>
      <c r="E14" s="1" t="s">
        <v>23</v>
      </c>
    </row>
    <row r="15" spans="1:14">
      <c r="A15" s="2"/>
      <c r="B15" s="2" t="s">
        <v>5</v>
      </c>
      <c r="C15" s="2" t="s">
        <v>6</v>
      </c>
      <c r="D15" s="2" t="s">
        <v>7</v>
      </c>
      <c r="E15" s="2" t="s">
        <v>24</v>
      </c>
      <c r="F15" s="2" t="s">
        <v>25</v>
      </c>
      <c r="G15" s="2" t="s">
        <v>26</v>
      </c>
      <c r="H15" s="2" t="s">
        <v>25</v>
      </c>
      <c r="I15" s="2" t="s">
        <v>27</v>
      </c>
      <c r="J15" s="2" t="s">
        <v>25</v>
      </c>
    </row>
    <row r="16" spans="1:14">
      <c r="A16" t="s">
        <v>33</v>
      </c>
      <c r="B16">
        <v>10</v>
      </c>
      <c r="C16">
        <v>5</v>
      </c>
    </row>
    <row r="17" spans="1:10">
      <c r="A17" t="s">
        <v>34</v>
      </c>
      <c r="B17">
        <v>5</v>
      </c>
      <c r="D17">
        <v>200</v>
      </c>
    </row>
    <row r="18" spans="1:10">
      <c r="A18" t="s">
        <v>35</v>
      </c>
      <c r="C18">
        <v>10</v>
      </c>
      <c r="D18">
        <v>400</v>
      </c>
    </row>
    <row r="19" spans="1:10">
      <c r="A19" t="s">
        <v>36</v>
      </c>
      <c r="B19">
        <v>10</v>
      </c>
      <c r="C19">
        <v>10</v>
      </c>
      <c r="D19">
        <v>120</v>
      </c>
    </row>
    <row r="20" spans="1:10">
      <c r="A20" t="s">
        <v>41</v>
      </c>
      <c r="B20">
        <v>30</v>
      </c>
      <c r="C20">
        <v>15</v>
      </c>
    </row>
    <row r="21" spans="1:10">
      <c r="A21" t="s">
        <v>42</v>
      </c>
      <c r="B21">
        <v>30</v>
      </c>
      <c r="D21">
        <v>600</v>
      </c>
    </row>
    <row r="22" spans="1:10">
      <c r="A22" t="s">
        <v>43</v>
      </c>
      <c r="C22">
        <v>20</v>
      </c>
      <c r="D22">
        <v>800</v>
      </c>
    </row>
    <row r="23" spans="1:10">
      <c r="A23" t="s">
        <v>44</v>
      </c>
      <c r="B23">
        <v>20</v>
      </c>
      <c r="C23">
        <v>20</v>
      </c>
      <c r="D23">
        <v>240</v>
      </c>
    </row>
    <row r="24" spans="1:10">
      <c r="A24" t="s">
        <v>45</v>
      </c>
      <c r="B24">
        <v>50</v>
      </c>
      <c r="C24">
        <v>25</v>
      </c>
    </row>
    <row r="25" spans="1:10">
      <c r="A25" t="s">
        <v>46</v>
      </c>
      <c r="C25">
        <v>25</v>
      </c>
      <c r="D25">
        <v>1000</v>
      </c>
    </row>
    <row r="26" spans="1:10">
      <c r="A26" t="s">
        <v>47</v>
      </c>
      <c r="B26">
        <v>60</v>
      </c>
      <c r="D26">
        <v>1200</v>
      </c>
    </row>
    <row r="27" spans="1:10">
      <c r="A27" t="s">
        <v>48</v>
      </c>
      <c r="B27">
        <v>80</v>
      </c>
    </row>
    <row r="28" spans="1:10">
      <c r="A28" t="s">
        <v>49</v>
      </c>
      <c r="C28">
        <v>40</v>
      </c>
    </row>
    <row r="29" spans="1:10">
      <c r="A29" t="s">
        <v>50</v>
      </c>
      <c r="D29">
        <v>1600</v>
      </c>
    </row>
    <row r="30" spans="1:10">
      <c r="A30" t="s">
        <v>28</v>
      </c>
      <c r="E30">
        <v>1.5</v>
      </c>
      <c r="F30">
        <v>10</v>
      </c>
    </row>
    <row r="31" spans="1:10">
      <c r="A31" t="s">
        <v>29</v>
      </c>
      <c r="G31">
        <v>1.5</v>
      </c>
      <c r="H31">
        <v>10</v>
      </c>
    </row>
    <row r="32" spans="1:10">
      <c r="A32" t="s">
        <v>30</v>
      </c>
      <c r="I32">
        <v>1.5</v>
      </c>
      <c r="J32">
        <v>10</v>
      </c>
    </row>
    <row r="33" spans="1:21">
      <c r="A33" t="s">
        <v>31</v>
      </c>
      <c r="E33">
        <v>0.5</v>
      </c>
      <c r="F33">
        <v>10</v>
      </c>
    </row>
    <row r="34" spans="1:21">
      <c r="A34" t="s">
        <v>32</v>
      </c>
      <c r="G34">
        <v>0.5</v>
      </c>
      <c r="H34">
        <v>10</v>
      </c>
    </row>
    <row r="35" spans="1:21">
      <c r="A35" s="1" t="s">
        <v>37</v>
      </c>
      <c r="B35" s="2">
        <f>SUM(B16:B34)</f>
        <v>295</v>
      </c>
      <c r="C35" s="2">
        <f t="shared" ref="C35:J35" si="1">SUM(C16:C34)</f>
        <v>170</v>
      </c>
      <c r="D35" s="2">
        <f t="shared" si="1"/>
        <v>6160</v>
      </c>
      <c r="E35" s="2">
        <f t="shared" si="1"/>
        <v>2</v>
      </c>
      <c r="F35" s="2">
        <f t="shared" si="1"/>
        <v>20</v>
      </c>
      <c r="G35" s="2">
        <f t="shared" si="1"/>
        <v>2</v>
      </c>
      <c r="H35" s="2">
        <f t="shared" si="1"/>
        <v>20</v>
      </c>
      <c r="I35" s="2">
        <f t="shared" si="1"/>
        <v>1.5</v>
      </c>
      <c r="J35" s="2">
        <f t="shared" si="1"/>
        <v>10</v>
      </c>
    </row>
    <row r="36" spans="1:21">
      <c r="A36" s="1" t="s">
        <v>38</v>
      </c>
      <c r="B36" s="2">
        <f>COUNTA($A$16:$A$34)</f>
        <v>19</v>
      </c>
      <c r="C36" s="2">
        <f t="shared" ref="C36:J36" si="2">COUNTA($A$16:$A$34)</f>
        <v>19</v>
      </c>
      <c r="D36" s="2">
        <f t="shared" si="2"/>
        <v>19</v>
      </c>
      <c r="E36" s="2">
        <f t="shared" si="2"/>
        <v>19</v>
      </c>
      <c r="F36" s="2">
        <f t="shared" si="2"/>
        <v>19</v>
      </c>
      <c r="G36" s="2">
        <f t="shared" si="2"/>
        <v>19</v>
      </c>
      <c r="H36" s="2">
        <f t="shared" si="2"/>
        <v>19</v>
      </c>
      <c r="I36" s="2">
        <f t="shared" si="2"/>
        <v>19</v>
      </c>
      <c r="J36" s="2">
        <f t="shared" si="2"/>
        <v>19</v>
      </c>
    </row>
    <row r="37" spans="1:21">
      <c r="A37" s="1" t="s">
        <v>39</v>
      </c>
      <c r="B37" s="2">
        <f>$B$11</f>
        <v>5</v>
      </c>
      <c r="C37" s="2">
        <f t="shared" ref="C37:J37" si="3">$B$11</f>
        <v>5</v>
      </c>
      <c r="D37" s="2">
        <f t="shared" si="3"/>
        <v>5</v>
      </c>
      <c r="E37" s="2">
        <f t="shared" si="3"/>
        <v>5</v>
      </c>
      <c r="F37" s="2">
        <f t="shared" si="3"/>
        <v>5</v>
      </c>
      <c r="G37" s="2">
        <f t="shared" si="3"/>
        <v>5</v>
      </c>
      <c r="H37" s="2">
        <f t="shared" si="3"/>
        <v>5</v>
      </c>
      <c r="I37" s="2">
        <f t="shared" si="3"/>
        <v>5</v>
      </c>
      <c r="J37" s="2">
        <f t="shared" si="3"/>
        <v>5</v>
      </c>
    </row>
    <row r="38" spans="1:21">
      <c r="A38" s="1" t="s">
        <v>40</v>
      </c>
      <c r="B38" s="2">
        <f>B35/B36*B37</f>
        <v>77.631578947368425</v>
      </c>
      <c r="C38" s="2">
        <f t="shared" ref="C38:D38" si="4">C35/C36*C37</f>
        <v>44.736842105263158</v>
      </c>
      <c r="D38" s="2">
        <f t="shared" si="4"/>
        <v>1621.0526315789475</v>
      </c>
      <c r="E38" s="2">
        <v>1</v>
      </c>
      <c r="F38" s="2">
        <v>10</v>
      </c>
      <c r="G38" s="2">
        <v>1</v>
      </c>
      <c r="H38" s="2">
        <v>10</v>
      </c>
      <c r="I38" s="2">
        <v>1</v>
      </c>
      <c r="J38" s="2">
        <v>10</v>
      </c>
    </row>
    <row r="40" spans="1:21">
      <c r="C40">
        <f>D38/(B38-C38)</f>
        <v>49.28</v>
      </c>
    </row>
    <row r="42" spans="1:21">
      <c r="A42" s="1" t="s">
        <v>55</v>
      </c>
      <c r="B42" s="1"/>
      <c r="C42" s="1"/>
      <c r="D42" s="1"/>
      <c r="E42" s="1"/>
      <c r="F42" s="1"/>
      <c r="G42" s="1"/>
    </row>
    <row r="43" spans="1:21">
      <c r="A43" s="2" t="str">
        <f t="shared" ref="A43:C44" si="5">E6</f>
        <v>技能攻击倍率</v>
      </c>
      <c r="B43" s="2" t="str">
        <f t="shared" si="5"/>
        <v>技能生命倍率</v>
      </c>
      <c r="C43" s="2" t="str">
        <f t="shared" si="5"/>
        <v>平均攻击时间</v>
      </c>
      <c r="D43" s="2" t="str">
        <f t="shared" ref="D43" si="6">A3</f>
        <v>战斗时长</v>
      </c>
      <c r="E43" s="2" t="s">
        <v>79</v>
      </c>
      <c r="F43" s="2" t="s">
        <v>80</v>
      </c>
      <c r="G43" s="2" t="s">
        <v>81</v>
      </c>
      <c r="K43" s="2" t="str">
        <f t="shared" ref="K43:M44" si="7">H6</f>
        <v>攻击</v>
      </c>
      <c r="L43" s="2" t="str">
        <f t="shared" si="7"/>
        <v>防御</v>
      </c>
      <c r="M43" s="2" t="str">
        <f t="shared" si="7"/>
        <v>生命</v>
      </c>
    </row>
    <row r="44" spans="1:21">
      <c r="A44">
        <f t="shared" si="5"/>
        <v>2</v>
      </c>
      <c r="B44">
        <f t="shared" si="5"/>
        <v>5</v>
      </c>
      <c r="C44">
        <f>D44/(SUM($H$46:$H$49)+$L$46)</f>
        <v>1.6689847009735743</v>
      </c>
      <c r="D44">
        <f>D8</f>
        <v>300</v>
      </c>
      <c r="E44">
        <v>1</v>
      </c>
      <c r="F44" s="21">
        <v>1</v>
      </c>
      <c r="G44">
        <v>600</v>
      </c>
      <c r="K44">
        <f t="shared" si="7"/>
        <v>177.63157894736844</v>
      </c>
      <c r="L44">
        <f t="shared" si="7"/>
        <v>94.73684210526315</v>
      </c>
      <c r="M44">
        <f t="shared" si="7"/>
        <v>37571.052631578947</v>
      </c>
    </row>
    <row r="45" spans="1:21">
      <c r="B45" s="8" t="s">
        <v>60</v>
      </c>
      <c r="C45" s="9" t="s">
        <v>61</v>
      </c>
      <c r="D45" s="9" t="s">
        <v>62</v>
      </c>
      <c r="E45" s="9" t="s">
        <v>63</v>
      </c>
      <c r="F45" s="9" t="s">
        <v>64</v>
      </c>
      <c r="G45" s="10" t="s">
        <v>65</v>
      </c>
      <c r="H45" s="9" t="s">
        <v>66</v>
      </c>
      <c r="I45" s="11" t="s">
        <v>67</v>
      </c>
      <c r="J45" s="11" t="s">
        <v>82</v>
      </c>
      <c r="K45" s="11" t="s">
        <v>68</v>
      </c>
      <c r="L45" s="9" t="s">
        <v>69</v>
      </c>
      <c r="M45" s="9" t="s">
        <v>70</v>
      </c>
      <c r="N45" s="9" t="s">
        <v>71</v>
      </c>
      <c r="O45" s="16" t="s">
        <v>72</v>
      </c>
      <c r="P45" s="9" t="s">
        <v>73</v>
      </c>
      <c r="Q45" s="9" t="s">
        <v>74</v>
      </c>
      <c r="R45" s="9" t="s">
        <v>75</v>
      </c>
      <c r="S45" s="9" t="s">
        <v>76</v>
      </c>
      <c r="T45" s="9" t="s">
        <v>77</v>
      </c>
      <c r="U45" s="9" t="s">
        <v>78</v>
      </c>
    </row>
    <row r="46" spans="1:21">
      <c r="A46" t="s">
        <v>56</v>
      </c>
      <c r="B46" s="14">
        <v>6</v>
      </c>
      <c r="C46" s="17">
        <v>2.5</v>
      </c>
      <c r="D46" s="17">
        <v>15</v>
      </c>
      <c r="E46" s="12"/>
      <c r="F46" s="12"/>
      <c r="G46" s="13"/>
      <c r="H46" s="12">
        <f>INT($D$44/D46)</f>
        <v>20</v>
      </c>
      <c r="I46" s="15">
        <f>B46/C46</f>
        <v>2.4</v>
      </c>
      <c r="J46" s="15">
        <v>3</v>
      </c>
      <c r="K46" s="15">
        <f>H46*B46+H47*B47+H48*B48+H49*B49</f>
        <v>498</v>
      </c>
      <c r="L46" s="12">
        <f>IF(($D$44-(H46*C46+H47*C47+H48*C48+H49*C49))/$E$44&lt;0,0,$D$44-(H46*C46+H47*C47+H48*C48+H49*C49)/$E$44)</f>
        <v>103.75</v>
      </c>
      <c r="M46" s="12">
        <f>L46*$F$44</f>
        <v>103.75</v>
      </c>
      <c r="N46" s="12">
        <f>K46+M46</f>
        <v>601.75</v>
      </c>
      <c r="O46" s="18">
        <f>N46/$D$44</f>
        <v>2.0058333333333334</v>
      </c>
      <c r="P46" s="12">
        <f>$D$44/D46*F46+$D$44/D47*F47+$D$44/D48*F48+$D$44/D49*F49</f>
        <v>0</v>
      </c>
      <c r="Q46" s="12">
        <f>$D$44/D46*G46+$D$44/D47*G47+$D$44/D48*G48+$D$44/D49*G49</f>
        <v>1000.0000000000001</v>
      </c>
      <c r="R46" s="12">
        <f>$D$44/D46*E46+$D$44/D47*E47+$D$44/D48*E48+$D$44/D49*E49</f>
        <v>150</v>
      </c>
      <c r="S46" s="12">
        <f>(($G$44+(R46+Q46)*$F$44*$A$44)*(1+P46))</f>
        <v>2900</v>
      </c>
      <c r="T46" s="12">
        <f>INT(N46*S46)</f>
        <v>1745075</v>
      </c>
      <c r="U46" s="12">
        <f>$G$44/O46</f>
        <v>299.12754466140422</v>
      </c>
    </row>
    <row r="47" spans="1:21">
      <c r="A47" t="s">
        <v>57</v>
      </c>
      <c r="B47" s="14">
        <v>4</v>
      </c>
      <c r="C47" s="17">
        <f>24/20</f>
        <v>1.2</v>
      </c>
      <c r="D47" s="17">
        <v>12</v>
      </c>
      <c r="E47" s="12">
        <v>6</v>
      </c>
      <c r="F47" s="12"/>
      <c r="G47" s="13"/>
      <c r="H47" s="12">
        <f t="shared" ref="H47:H49" si="8">INT($D$44/D47)</f>
        <v>25</v>
      </c>
      <c r="I47" s="15">
        <f t="shared" ref="I47:I49" si="9">B47/C47</f>
        <v>3.3333333333333335</v>
      </c>
      <c r="J47" s="15">
        <v>1</v>
      </c>
      <c r="K47" s="19"/>
      <c r="L47" s="19"/>
      <c r="M47" s="19"/>
      <c r="N47" s="19"/>
      <c r="O47" s="20"/>
      <c r="P47" s="19"/>
      <c r="Q47" s="19"/>
      <c r="R47" s="19"/>
      <c r="S47" s="19"/>
      <c r="T47" s="19"/>
      <c r="U47" s="19"/>
    </row>
    <row r="48" spans="1:21">
      <c r="A48" t="s">
        <v>58</v>
      </c>
      <c r="B48" s="14">
        <v>10</v>
      </c>
      <c r="C48" s="17">
        <v>4.55</v>
      </c>
      <c r="D48" s="17">
        <v>20</v>
      </c>
      <c r="E48" s="12"/>
      <c r="F48" s="12"/>
      <c r="G48" s="13"/>
      <c r="H48" s="12">
        <f t="shared" si="8"/>
        <v>15</v>
      </c>
      <c r="I48" s="15">
        <f t="shared" si="9"/>
        <v>2.197802197802198</v>
      </c>
      <c r="J48" s="15">
        <v>1</v>
      </c>
      <c r="K48" s="19"/>
      <c r="L48" s="19"/>
      <c r="M48" s="19"/>
      <c r="N48" s="19"/>
      <c r="O48" s="20"/>
      <c r="P48" s="19"/>
      <c r="Q48" s="19"/>
      <c r="R48" s="19"/>
      <c r="S48" s="19"/>
      <c r="T48" s="19"/>
      <c r="U48" s="19"/>
    </row>
    <row r="49" spans="1:21">
      <c r="A49" t="s">
        <v>59</v>
      </c>
      <c r="B49" s="14">
        <v>8</v>
      </c>
      <c r="C49" s="17">
        <v>3</v>
      </c>
      <c r="D49" s="17">
        <v>18</v>
      </c>
      <c r="E49" s="12"/>
      <c r="F49" s="12"/>
      <c r="G49" s="13">
        <v>60</v>
      </c>
      <c r="H49" s="12">
        <f t="shared" si="8"/>
        <v>16</v>
      </c>
      <c r="I49" s="15">
        <f t="shared" si="9"/>
        <v>2.6666666666666665</v>
      </c>
      <c r="J49" s="15">
        <v>1</v>
      </c>
      <c r="K49" t="s">
        <v>86</v>
      </c>
      <c r="L49">
        <v>3</v>
      </c>
      <c r="M49" s="19" t="s">
        <v>83</v>
      </c>
      <c r="N49" s="19">
        <f>G49/$O$46</f>
        <v>29.912754466140424</v>
      </c>
      <c r="O49" s="19" t="s">
        <v>84</v>
      </c>
      <c r="P49" s="19">
        <v>50</v>
      </c>
      <c r="Q49" s="20" t="s">
        <v>85</v>
      </c>
      <c r="R49" s="19">
        <f>G49*F44/$L$49*($K$53-P49)</f>
        <v>4537.9904306220087</v>
      </c>
      <c r="S49" s="19" t="s">
        <v>92</v>
      </c>
      <c r="T49" s="19">
        <f>B49/$N$49/$L$49*$K$44+$L$53</f>
        <v>54.385046848693371</v>
      </c>
      <c r="U49" s="19"/>
    </row>
    <row r="51" spans="1:21">
      <c r="A51" s="1" t="s">
        <v>87</v>
      </c>
      <c r="B51" s="1"/>
      <c r="C51" s="1"/>
      <c r="D51" s="1"/>
      <c r="E51" s="1"/>
      <c r="F51" s="1"/>
      <c r="G51" s="1"/>
    </row>
    <row r="52" spans="1:21">
      <c r="A52" s="2" t="str">
        <f t="shared" ref="A52:G53" si="10">A43</f>
        <v>技能攻击倍率</v>
      </c>
      <c r="B52" s="2" t="str">
        <f t="shared" si="10"/>
        <v>技能生命倍率</v>
      </c>
      <c r="C52" s="2" t="str">
        <f t="shared" si="10"/>
        <v>平均攻击时间</v>
      </c>
      <c r="D52" s="2" t="str">
        <f t="shared" si="10"/>
        <v>战斗时长</v>
      </c>
      <c r="E52" s="2" t="str">
        <f t="shared" si="10"/>
        <v>普攻时长</v>
      </c>
      <c r="F52" s="2" t="str">
        <f t="shared" si="10"/>
        <v>普攻伤害</v>
      </c>
      <c r="G52" s="2" t="str">
        <f t="shared" si="10"/>
        <v>理论生命值</v>
      </c>
      <c r="K52" s="2" t="str">
        <f t="shared" ref="K52:M52" si="11">K43</f>
        <v>攻击</v>
      </c>
      <c r="L52" s="2" t="str">
        <f t="shared" si="11"/>
        <v>防御</v>
      </c>
      <c r="M52" s="2" t="str">
        <f t="shared" si="11"/>
        <v>生命</v>
      </c>
    </row>
    <row r="53" spans="1:21">
      <c r="A53">
        <f t="shared" ref="A53:B53" si="12">E8</f>
        <v>1.5</v>
      </c>
      <c r="B53">
        <f t="shared" si="12"/>
        <v>3</v>
      </c>
      <c r="C53">
        <f>D53/(SUM($H$46:$H$49)+$L$46)</f>
        <v>1.6689847009735743</v>
      </c>
      <c r="D53">
        <f t="shared" si="10"/>
        <v>300</v>
      </c>
      <c r="E53">
        <f t="shared" si="10"/>
        <v>1</v>
      </c>
      <c r="F53" s="21">
        <f t="shared" si="10"/>
        <v>1</v>
      </c>
      <c r="G53">
        <f t="shared" si="10"/>
        <v>600</v>
      </c>
      <c r="K53">
        <f t="shared" ref="K53:M53" si="13">H8</f>
        <v>276.89952153110045</v>
      </c>
      <c r="L53">
        <f t="shared" si="13"/>
        <v>38.549520532903898</v>
      </c>
      <c r="M53">
        <f t="shared" si="13"/>
        <v>20000</v>
      </c>
    </row>
    <row r="54" spans="1:21">
      <c r="B54" s="8" t="s">
        <v>60</v>
      </c>
      <c r="C54" s="9" t="s">
        <v>61</v>
      </c>
      <c r="D54" s="9" t="s">
        <v>62</v>
      </c>
      <c r="E54" s="9" t="s">
        <v>63</v>
      </c>
      <c r="F54" s="9" t="s">
        <v>64</v>
      </c>
      <c r="G54" s="10" t="s">
        <v>65</v>
      </c>
      <c r="H54" s="9" t="s">
        <v>66</v>
      </c>
      <c r="I54" s="11" t="s">
        <v>67</v>
      </c>
      <c r="J54" s="11" t="s">
        <v>82</v>
      </c>
      <c r="K54" s="11" t="s">
        <v>68</v>
      </c>
      <c r="L54" s="9" t="s">
        <v>69</v>
      </c>
      <c r="M54" s="9" t="s">
        <v>70</v>
      </c>
      <c r="N54" s="9" t="s">
        <v>71</v>
      </c>
      <c r="O54" s="16" t="s">
        <v>72</v>
      </c>
      <c r="P54" s="9" t="s">
        <v>73</v>
      </c>
      <c r="Q54" s="9" t="s">
        <v>74</v>
      </c>
      <c r="R54" s="9" t="s">
        <v>75</v>
      </c>
      <c r="S54" s="9" t="s">
        <v>76</v>
      </c>
      <c r="T54" s="9" t="s">
        <v>77</v>
      </c>
      <c r="U54" s="9" t="s">
        <v>78</v>
      </c>
    </row>
    <row r="55" spans="1:21">
      <c r="A55" t="s">
        <v>89</v>
      </c>
      <c r="B55" s="14">
        <v>3</v>
      </c>
      <c r="C55" s="17">
        <v>2.5</v>
      </c>
      <c r="D55" s="17">
        <v>35</v>
      </c>
      <c r="E55" s="12"/>
      <c r="F55" s="12">
        <v>0.1</v>
      </c>
      <c r="G55" s="13"/>
      <c r="H55" s="12">
        <f>INT($D$44/D55)</f>
        <v>8</v>
      </c>
      <c r="I55" s="15">
        <f>B55/C55</f>
        <v>1.2</v>
      </c>
      <c r="J55" s="15">
        <v>1</v>
      </c>
      <c r="K55" s="15">
        <f>H55*B55+H56*B56+H57*B57+H58*B58</f>
        <v>284</v>
      </c>
      <c r="L55" s="12">
        <f>IF(($D$44-(H55*C55+H56*C56+H57*C57+H58*C58))/$E$44&lt;0,0,$D$44-(H55*C55+H56*C56+H57*C57+H58*C58)/$E$44)</f>
        <v>163.75</v>
      </c>
      <c r="M55" s="12">
        <f>L55*$F$44</f>
        <v>163.75</v>
      </c>
      <c r="N55" s="12">
        <f>K55+M55</f>
        <v>447.75</v>
      </c>
      <c r="O55" s="18">
        <f>N55/$D$44</f>
        <v>1.4924999999999999</v>
      </c>
      <c r="P55" s="12">
        <f>$D$44/D55*F55+$D$44/D56*F56+$D$44/D57*F57+$D$44/D58*F58</f>
        <v>0.85714285714285721</v>
      </c>
      <c r="Q55" s="12">
        <f>$D$44/D55*G55+$D$44/D56*G56+$D$44/D57*G57+$D$44/D58*G58</f>
        <v>175</v>
      </c>
      <c r="R55" s="12">
        <f>$D$44/D55*E55+$D$44/D56*E56+$D$44/D57*E57+$D$44/D58*E58</f>
        <v>30</v>
      </c>
      <c r="S55" s="12">
        <f>(($G$44+(R55+Q55)*$F$44*$A$44)*(1+P55))</f>
        <v>1875.7142857142858</v>
      </c>
      <c r="T55" s="12">
        <f>INT(N55*S55)</f>
        <v>839851</v>
      </c>
      <c r="U55" s="12">
        <f>$G$44/O55</f>
        <v>402.0100502512563</v>
      </c>
    </row>
    <row r="56" spans="1:21">
      <c r="A56" t="s">
        <v>88</v>
      </c>
      <c r="B56" s="14">
        <v>3</v>
      </c>
      <c r="C56" s="17">
        <f>24/20</f>
        <v>1.2</v>
      </c>
      <c r="D56" s="17">
        <v>20</v>
      </c>
      <c r="E56" s="12"/>
      <c r="F56" s="12"/>
      <c r="G56" s="13">
        <v>5</v>
      </c>
      <c r="H56" s="12">
        <f t="shared" ref="H56:H58" si="14">INT($D$44/D56)</f>
        <v>15</v>
      </c>
      <c r="I56" s="15">
        <f t="shared" ref="I56:I58" si="15">B56/C56</f>
        <v>2.5</v>
      </c>
      <c r="J56" s="15">
        <v>1</v>
      </c>
      <c r="K56" s="19"/>
      <c r="L56" s="19"/>
      <c r="M56" s="19"/>
      <c r="N56" s="19"/>
      <c r="O56" s="20"/>
      <c r="P56" s="19"/>
      <c r="Q56" s="19"/>
      <c r="R56" s="19"/>
      <c r="S56" s="19"/>
      <c r="T56" s="19"/>
      <c r="U56" s="19"/>
    </row>
    <row r="57" spans="1:21">
      <c r="A57" t="s">
        <v>90</v>
      </c>
      <c r="B57" s="14">
        <v>9</v>
      </c>
      <c r="C57" s="17">
        <v>4.55</v>
      </c>
      <c r="D57" s="17">
        <v>20</v>
      </c>
      <c r="E57" s="12">
        <v>2</v>
      </c>
      <c r="F57" s="12"/>
      <c r="G57" s="13"/>
      <c r="H57" s="12">
        <f t="shared" si="14"/>
        <v>15</v>
      </c>
      <c r="I57" s="15">
        <f t="shared" si="15"/>
        <v>1.9780219780219781</v>
      </c>
      <c r="J57" s="15">
        <v>1</v>
      </c>
      <c r="K57" s="19"/>
      <c r="L57" s="19"/>
      <c r="M57" s="19"/>
      <c r="N57" s="19"/>
      <c r="O57" s="20"/>
      <c r="P57" s="19"/>
      <c r="Q57" s="19"/>
      <c r="R57" s="19"/>
      <c r="S57" s="19"/>
      <c r="T57" s="19"/>
      <c r="U57" s="19"/>
    </row>
    <row r="58" spans="1:21">
      <c r="A58" t="s">
        <v>91</v>
      </c>
      <c r="B58" s="14">
        <v>8</v>
      </c>
      <c r="C58" s="17">
        <v>3</v>
      </c>
      <c r="D58" s="17">
        <v>30</v>
      </c>
      <c r="E58" s="12"/>
      <c r="F58" s="12"/>
      <c r="G58" s="13">
        <v>10</v>
      </c>
      <c r="H58" s="12">
        <f t="shared" si="14"/>
        <v>10</v>
      </c>
      <c r="I58" s="15">
        <f t="shared" si="15"/>
        <v>2.6666666666666665</v>
      </c>
      <c r="J58" s="15">
        <v>1</v>
      </c>
      <c r="K58" t="s">
        <v>86</v>
      </c>
      <c r="L58">
        <v>2</v>
      </c>
      <c r="M58" s="19" t="s">
        <v>83</v>
      </c>
      <c r="N58" s="19">
        <f>G58/$O$55</f>
        <v>6.700167504187605</v>
      </c>
      <c r="O58" s="19" t="s">
        <v>84</v>
      </c>
      <c r="P58" s="19">
        <v>20</v>
      </c>
      <c r="Q58" s="20" t="s">
        <v>85</v>
      </c>
      <c r="R58" s="19">
        <f>G58*F53/$L$58*($K$44-P58)</f>
        <v>788.1578947368422</v>
      </c>
      <c r="S58" s="19" t="s">
        <v>92</v>
      </c>
      <c r="T58" s="19">
        <f>B58/$N$58/$L$58*$K$53+$L$44</f>
        <v>260.04585645933014</v>
      </c>
      <c r="U58" s="1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18"/>
  <sheetViews>
    <sheetView workbookViewId="0">
      <selection activeCell="M7" sqref="M7"/>
    </sheetView>
  </sheetViews>
  <sheetFormatPr defaultRowHeight="13.5"/>
  <cols>
    <col min="2" max="7" width="12.5" customWidth="1"/>
  </cols>
  <sheetData>
    <row r="2" spans="1:11">
      <c r="A2" s="22"/>
      <c r="B2" s="22" t="s">
        <v>93</v>
      </c>
      <c r="C2" s="23"/>
      <c r="D2" s="23"/>
      <c r="E2" s="23"/>
      <c r="F2" s="23"/>
      <c r="G2" s="23"/>
      <c r="H2" s="22" t="s">
        <v>101</v>
      </c>
      <c r="I2" s="23"/>
      <c r="J2" s="23"/>
      <c r="K2" s="24"/>
    </row>
    <row r="3" spans="1:11">
      <c r="A3" s="39" t="s">
        <v>97</v>
      </c>
      <c r="B3" s="43" t="s">
        <v>94</v>
      </c>
      <c r="C3" s="43"/>
      <c r="D3" s="43"/>
      <c r="E3" s="43"/>
      <c r="F3" s="43"/>
      <c r="G3" s="43"/>
      <c r="H3" s="42" t="s">
        <v>102</v>
      </c>
      <c r="I3" s="42"/>
      <c r="J3" s="42"/>
      <c r="K3" s="42"/>
    </row>
    <row r="4" spans="1:11">
      <c r="A4" s="39"/>
      <c r="B4" s="44"/>
      <c r="C4" s="44"/>
      <c r="D4" s="44"/>
      <c r="E4" s="44"/>
      <c r="F4" s="44"/>
      <c r="G4" s="44"/>
      <c r="H4" s="41"/>
      <c r="I4" s="41"/>
      <c r="J4" s="41"/>
      <c r="K4" s="41"/>
    </row>
    <row r="5" spans="1:11">
      <c r="A5" s="39"/>
      <c r="B5" s="44"/>
      <c r="C5" s="44"/>
      <c r="D5" s="44"/>
      <c r="E5" s="44"/>
      <c r="F5" s="44"/>
      <c r="G5" s="44"/>
      <c r="H5" s="41"/>
      <c r="I5" s="41"/>
      <c r="J5" s="41"/>
      <c r="K5" s="41"/>
    </row>
    <row r="6" spans="1:11">
      <c r="A6" s="39" t="s">
        <v>98</v>
      </c>
      <c r="B6" s="44" t="s">
        <v>103</v>
      </c>
      <c r="C6" s="44"/>
      <c r="D6" s="44"/>
      <c r="E6" s="44"/>
      <c r="F6" s="44"/>
      <c r="G6" s="44"/>
      <c r="H6" s="41" t="s">
        <v>104</v>
      </c>
      <c r="I6" s="41"/>
      <c r="J6" s="41"/>
      <c r="K6" s="41"/>
    </row>
    <row r="7" spans="1:11" ht="13.5" customHeight="1">
      <c r="A7" s="39"/>
      <c r="B7" s="44"/>
      <c r="C7" s="44"/>
      <c r="D7" s="44"/>
      <c r="E7" s="44"/>
      <c r="F7" s="44"/>
      <c r="G7" s="44"/>
      <c r="H7" s="41"/>
      <c r="I7" s="41"/>
      <c r="J7" s="41"/>
      <c r="K7" s="41"/>
    </row>
    <row r="8" spans="1:11">
      <c r="A8" s="39"/>
      <c r="B8" s="44"/>
      <c r="C8" s="44"/>
      <c r="D8" s="44"/>
      <c r="E8" s="44"/>
      <c r="F8" s="44"/>
      <c r="G8" s="44"/>
      <c r="H8" s="41"/>
      <c r="I8" s="41"/>
      <c r="J8" s="41"/>
      <c r="K8" s="41"/>
    </row>
    <row r="9" spans="1:11">
      <c r="A9" s="40" t="s">
        <v>99</v>
      </c>
      <c r="B9" s="44" t="s">
        <v>95</v>
      </c>
      <c r="C9" s="44"/>
      <c r="D9" s="44"/>
      <c r="E9" s="44"/>
      <c r="F9" s="44"/>
      <c r="G9" s="44"/>
      <c r="H9" s="41" t="s">
        <v>105</v>
      </c>
      <c r="I9" s="41"/>
      <c r="J9" s="41"/>
      <c r="K9" s="41"/>
    </row>
    <row r="10" spans="1:11">
      <c r="A10" s="40"/>
      <c r="B10" s="44"/>
      <c r="C10" s="44"/>
      <c r="D10" s="44"/>
      <c r="E10" s="44"/>
      <c r="F10" s="44"/>
      <c r="G10" s="44"/>
      <c r="H10" s="41"/>
      <c r="I10" s="41"/>
      <c r="J10" s="41"/>
      <c r="K10" s="41"/>
    </row>
    <row r="11" spans="1:11">
      <c r="A11" s="40"/>
      <c r="B11" s="44"/>
      <c r="C11" s="44"/>
      <c r="D11" s="44"/>
      <c r="E11" s="44"/>
      <c r="F11" s="44"/>
      <c r="G11" s="44"/>
      <c r="H11" s="41"/>
      <c r="I11" s="41"/>
      <c r="J11" s="41"/>
      <c r="K11" s="41"/>
    </row>
    <row r="12" spans="1:11">
      <c r="A12" s="40"/>
      <c r="B12" s="44"/>
      <c r="C12" s="44"/>
      <c r="D12" s="44"/>
      <c r="E12" s="44"/>
      <c r="F12" s="44"/>
      <c r="G12" s="44"/>
      <c r="H12" s="41"/>
      <c r="I12" s="41"/>
      <c r="J12" s="41"/>
      <c r="K12" s="41"/>
    </row>
    <row r="13" spans="1:11">
      <c r="A13" s="40"/>
      <c r="B13" s="44"/>
      <c r="C13" s="44"/>
      <c r="D13" s="44"/>
      <c r="E13" s="44"/>
      <c r="F13" s="44"/>
      <c r="G13" s="44"/>
      <c r="H13" s="41"/>
      <c r="I13" s="41"/>
      <c r="J13" s="41"/>
      <c r="K13" s="41"/>
    </row>
    <row r="14" spans="1:11">
      <c r="A14" s="40" t="s">
        <v>100</v>
      </c>
      <c r="B14" s="44" t="s">
        <v>96</v>
      </c>
      <c r="C14" s="44"/>
      <c r="D14" s="44"/>
      <c r="E14" s="44"/>
      <c r="F14" s="44"/>
      <c r="G14" s="44"/>
      <c r="H14" s="41" t="s">
        <v>106</v>
      </c>
      <c r="I14" s="41"/>
      <c r="J14" s="41"/>
      <c r="K14" s="41"/>
    </row>
    <row r="15" spans="1:11">
      <c r="A15" s="40"/>
      <c r="B15" s="44"/>
      <c r="C15" s="44"/>
      <c r="D15" s="44"/>
      <c r="E15" s="44"/>
      <c r="F15" s="44"/>
      <c r="G15" s="44"/>
      <c r="H15" s="41"/>
      <c r="I15" s="41"/>
      <c r="J15" s="41"/>
      <c r="K15" s="41"/>
    </row>
    <row r="16" spans="1:11">
      <c r="A16" s="40"/>
      <c r="B16" s="44"/>
      <c r="C16" s="44"/>
      <c r="D16" s="44"/>
      <c r="E16" s="44"/>
      <c r="F16" s="44"/>
      <c r="G16" s="44"/>
      <c r="H16" s="41"/>
      <c r="I16" s="41"/>
      <c r="J16" s="41"/>
      <c r="K16" s="41"/>
    </row>
    <row r="17" spans="1:11">
      <c r="A17" s="40"/>
      <c r="B17" s="44"/>
      <c r="C17" s="44"/>
      <c r="D17" s="44"/>
      <c r="E17" s="44"/>
      <c r="F17" s="44"/>
      <c r="G17" s="44"/>
      <c r="H17" s="41"/>
      <c r="I17" s="41"/>
      <c r="J17" s="41"/>
      <c r="K17" s="41"/>
    </row>
    <row r="18" spans="1:11">
      <c r="A18" s="40"/>
      <c r="B18" s="44"/>
      <c r="C18" s="44"/>
      <c r="D18" s="44"/>
      <c r="E18" s="44"/>
      <c r="F18" s="44"/>
      <c r="G18" s="44"/>
      <c r="H18" s="41"/>
      <c r="I18" s="41"/>
      <c r="J18" s="41"/>
      <c r="K18" s="41"/>
    </row>
  </sheetData>
  <mergeCells count="12">
    <mergeCell ref="A3:A5"/>
    <mergeCell ref="A6:A8"/>
    <mergeCell ref="A9:A13"/>
    <mergeCell ref="A14:A18"/>
    <mergeCell ref="H14:K18"/>
    <mergeCell ref="H3:K5"/>
    <mergeCell ref="H6:K8"/>
    <mergeCell ref="H9:K13"/>
    <mergeCell ref="B3:G5"/>
    <mergeCell ref="B6:G8"/>
    <mergeCell ref="B9:G13"/>
    <mergeCell ref="B14:G18"/>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4"/>
  <sheetViews>
    <sheetView workbookViewId="0">
      <selection activeCell="I22" sqref="I22"/>
    </sheetView>
  </sheetViews>
  <sheetFormatPr defaultRowHeight="13.5"/>
  <sheetData>
    <row r="1" spans="1:13">
      <c r="A1">
        <v>1</v>
      </c>
      <c r="K1" s="25" t="s">
        <v>110</v>
      </c>
      <c r="L1" s="25"/>
      <c r="M1" s="25"/>
    </row>
    <row r="2" spans="1:13">
      <c r="A2">
        <v>1</v>
      </c>
      <c r="K2" s="2" t="s">
        <v>107</v>
      </c>
      <c r="L2" s="2" t="s">
        <v>108</v>
      </c>
      <c r="M2" s="2" t="s">
        <v>109</v>
      </c>
    </row>
    <row r="3" spans="1:13">
      <c r="A3">
        <v>1</v>
      </c>
      <c r="K3">
        <v>0</v>
      </c>
      <c r="L3">
        <v>-22.5</v>
      </c>
      <c r="M3">
        <f>L3+45</f>
        <v>22.5</v>
      </c>
    </row>
    <row r="4" spans="1:13">
      <c r="A4">
        <v>1</v>
      </c>
      <c r="K4">
        <v>1</v>
      </c>
      <c r="L4">
        <f>M3</f>
        <v>22.5</v>
      </c>
      <c r="M4">
        <f t="shared" ref="M4:M10" si="0">L4+45</f>
        <v>67.5</v>
      </c>
    </row>
    <row r="5" spans="1:13">
      <c r="A5">
        <v>1</v>
      </c>
      <c r="K5">
        <v>2</v>
      </c>
      <c r="L5">
        <f t="shared" ref="L5:L10" si="1">M4</f>
        <v>67.5</v>
      </c>
      <c r="M5">
        <f t="shared" si="0"/>
        <v>112.5</v>
      </c>
    </row>
    <row r="6" spans="1:13">
      <c r="A6">
        <v>1</v>
      </c>
      <c r="K6">
        <v>3</v>
      </c>
      <c r="L6">
        <f t="shared" si="1"/>
        <v>112.5</v>
      </c>
      <c r="M6">
        <f t="shared" si="0"/>
        <v>157.5</v>
      </c>
    </row>
    <row r="7" spans="1:13">
      <c r="A7">
        <v>1</v>
      </c>
      <c r="K7">
        <v>4</v>
      </c>
      <c r="L7">
        <f t="shared" si="1"/>
        <v>157.5</v>
      </c>
      <c r="M7">
        <f t="shared" si="0"/>
        <v>202.5</v>
      </c>
    </row>
    <row r="8" spans="1:13">
      <c r="A8">
        <v>1</v>
      </c>
      <c r="K8">
        <v>5</v>
      </c>
      <c r="L8">
        <f t="shared" si="1"/>
        <v>202.5</v>
      </c>
      <c r="M8">
        <f t="shared" si="0"/>
        <v>247.5</v>
      </c>
    </row>
    <row r="9" spans="1:13">
      <c r="A9">
        <v>1</v>
      </c>
      <c r="K9">
        <v>6</v>
      </c>
      <c r="L9">
        <f t="shared" si="1"/>
        <v>247.5</v>
      </c>
      <c r="M9">
        <f t="shared" si="0"/>
        <v>292.5</v>
      </c>
    </row>
    <row r="10" spans="1:13">
      <c r="A10">
        <v>1</v>
      </c>
      <c r="K10">
        <v>7</v>
      </c>
      <c r="L10">
        <f t="shared" si="1"/>
        <v>292.5</v>
      </c>
      <c r="M10">
        <f t="shared" si="0"/>
        <v>337.5</v>
      </c>
    </row>
    <row r="11" spans="1:13">
      <c r="A11">
        <v>1</v>
      </c>
    </row>
    <row r="12" spans="1:13">
      <c r="A12">
        <v>1</v>
      </c>
      <c r="K12" s="25" t="s">
        <v>111</v>
      </c>
      <c r="L12" s="25"/>
      <c r="M12" s="25"/>
    </row>
    <row r="13" spans="1:13">
      <c r="A13">
        <v>1</v>
      </c>
      <c r="K13" s="2" t="s">
        <v>107</v>
      </c>
      <c r="L13" s="2" t="s">
        <v>108</v>
      </c>
      <c r="M13" s="2" t="s">
        <v>109</v>
      </c>
    </row>
    <row r="14" spans="1:13">
      <c r="A14">
        <v>1</v>
      </c>
      <c r="K14">
        <v>0</v>
      </c>
      <c r="L14">
        <v>0</v>
      </c>
      <c r="M14">
        <f>L14+90</f>
        <v>90</v>
      </c>
    </row>
    <row r="15" spans="1:13">
      <c r="A15">
        <v>1</v>
      </c>
      <c r="K15">
        <v>1</v>
      </c>
      <c r="L15">
        <f>M14</f>
        <v>90</v>
      </c>
      <c r="M15">
        <f t="shared" ref="M15:M17" si="2">L15+90</f>
        <v>180</v>
      </c>
    </row>
    <row r="16" spans="1:13">
      <c r="A16">
        <v>1</v>
      </c>
      <c r="K16">
        <v>2</v>
      </c>
      <c r="L16">
        <f t="shared" ref="L16:L17" si="3">M15</f>
        <v>180</v>
      </c>
      <c r="M16">
        <f t="shared" si="2"/>
        <v>270</v>
      </c>
    </row>
    <row r="17" spans="11:13">
      <c r="K17">
        <v>3</v>
      </c>
      <c r="L17">
        <f t="shared" si="3"/>
        <v>270</v>
      </c>
      <c r="M17">
        <f t="shared" si="2"/>
        <v>360</v>
      </c>
    </row>
    <row r="19" spans="11:13">
      <c r="K19" s="25" t="s">
        <v>112</v>
      </c>
      <c r="L19" s="25"/>
      <c r="M19" s="25"/>
    </row>
    <row r="20" spans="11:13">
      <c r="K20" s="2" t="s">
        <v>107</v>
      </c>
      <c r="L20" s="2" t="s">
        <v>108</v>
      </c>
      <c r="M20" s="2" t="s">
        <v>109</v>
      </c>
    </row>
    <row r="21" spans="11:13">
      <c r="K21">
        <v>0</v>
      </c>
      <c r="L21">
        <v>0</v>
      </c>
      <c r="M21">
        <v>1</v>
      </c>
    </row>
    <row r="22" spans="11:13">
      <c r="K22">
        <v>1</v>
      </c>
      <c r="L22">
        <v>2</v>
      </c>
      <c r="M22">
        <v>3</v>
      </c>
    </row>
    <row r="23" spans="11:13">
      <c r="K23">
        <v>2</v>
      </c>
      <c r="L23">
        <v>4</v>
      </c>
      <c r="M23">
        <v>5</v>
      </c>
    </row>
    <row r="24" spans="11:13">
      <c r="K24">
        <v>3</v>
      </c>
      <c r="L24">
        <v>6</v>
      </c>
      <c r="M24">
        <v>7</v>
      </c>
    </row>
  </sheetData>
  <phoneticPr fontId="1"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8"/>
  <sheetViews>
    <sheetView showGridLines="0" workbookViewId="0">
      <selection activeCell="A3" sqref="A3"/>
    </sheetView>
  </sheetViews>
  <sheetFormatPr defaultRowHeight="13.5"/>
  <cols>
    <col min="1" max="1" width="10.75" customWidth="1"/>
    <col min="2" max="2" width="11.625" customWidth="1"/>
    <col min="3" max="3" width="11.875" customWidth="1"/>
    <col min="4" max="4" width="17.5" customWidth="1"/>
    <col min="5" max="5" width="90" customWidth="1"/>
  </cols>
  <sheetData>
    <row r="2" spans="1:5" s="26" customFormat="1" ht="20.25" customHeight="1">
      <c r="A2" s="27" t="s">
        <v>179</v>
      </c>
      <c r="B2" s="27" t="s">
        <v>121</v>
      </c>
      <c r="C2" s="27" t="s">
        <v>175</v>
      </c>
      <c r="D2" s="27" t="s">
        <v>124</v>
      </c>
      <c r="E2" s="27" t="s">
        <v>122</v>
      </c>
    </row>
    <row r="3" spans="1:5" ht="20.25" customHeight="1">
      <c r="A3" s="28">
        <v>1</v>
      </c>
      <c r="B3" s="28" t="s">
        <v>113</v>
      </c>
      <c r="C3" s="28" t="s">
        <v>113</v>
      </c>
      <c r="D3" s="28" t="s">
        <v>178</v>
      </c>
      <c r="E3" s="29" t="s">
        <v>120</v>
      </c>
    </row>
    <row r="4" spans="1:5" ht="20.25" customHeight="1">
      <c r="A4" s="28">
        <v>2</v>
      </c>
      <c r="B4" s="28" t="s">
        <v>126</v>
      </c>
      <c r="C4" s="28" t="s">
        <v>126</v>
      </c>
      <c r="D4" s="28"/>
      <c r="E4" s="29" t="s">
        <v>127</v>
      </c>
    </row>
    <row r="5" spans="1:5" ht="20.25" customHeight="1">
      <c r="A5" s="28">
        <v>3</v>
      </c>
      <c r="B5" s="28" t="s">
        <v>114</v>
      </c>
      <c r="C5" s="28" t="s">
        <v>117</v>
      </c>
      <c r="E5" s="29" t="s">
        <v>119</v>
      </c>
    </row>
    <row r="6" spans="1:5" ht="20.25" customHeight="1">
      <c r="A6" s="28">
        <v>4</v>
      </c>
      <c r="B6" s="28" t="s">
        <v>116</v>
      </c>
      <c r="C6" s="28" t="s">
        <v>118</v>
      </c>
      <c r="D6" s="28" t="s">
        <v>176</v>
      </c>
      <c r="E6" s="29" t="s">
        <v>125</v>
      </c>
    </row>
    <row r="7" spans="1:5" ht="22.5" customHeight="1">
      <c r="A7" s="28">
        <v>5</v>
      </c>
      <c r="B7" s="28" t="s">
        <v>123</v>
      </c>
      <c r="C7" s="28" t="s">
        <v>177</v>
      </c>
      <c r="D7" s="28" t="s">
        <v>176</v>
      </c>
      <c r="E7" s="29" t="s">
        <v>172</v>
      </c>
    </row>
    <row r="8" spans="1:5" ht="21.75" customHeight="1"/>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6:R24"/>
  <sheetViews>
    <sheetView workbookViewId="0">
      <selection activeCell="F12" sqref="F12"/>
    </sheetView>
  </sheetViews>
  <sheetFormatPr defaultRowHeight="13.5"/>
  <cols>
    <col min="1" max="1" width="11" style="36" customWidth="1"/>
    <col min="2" max="2" width="9.375" style="26" customWidth="1"/>
    <col min="3" max="3" width="11" style="26" customWidth="1"/>
    <col min="4" max="4" width="8.125" style="26" customWidth="1"/>
    <col min="5" max="5" width="9.5" style="26" customWidth="1"/>
    <col min="6" max="6" width="26.125" style="36" customWidth="1"/>
    <col min="7" max="7" width="8.375" customWidth="1"/>
    <col min="8" max="12" width="4.75" customWidth="1"/>
    <col min="13" max="13" width="3.875" customWidth="1"/>
    <col min="15" max="15" width="11.25" customWidth="1"/>
    <col min="16" max="16" width="21.75" customWidth="1"/>
    <col min="17" max="17" width="17.875" customWidth="1"/>
    <col min="18" max="18" width="12.375" customWidth="1"/>
  </cols>
  <sheetData>
    <row r="6" spans="1:18" s="3" customFormat="1">
      <c r="A6" s="33" t="s">
        <v>194</v>
      </c>
      <c r="B6" s="32" t="s">
        <v>197</v>
      </c>
      <c r="C6" s="32" t="s">
        <v>115</v>
      </c>
      <c r="D6" s="32" t="s">
        <v>195</v>
      </c>
      <c r="E6" s="32" t="s">
        <v>198</v>
      </c>
      <c r="F6" s="33" t="s">
        <v>219</v>
      </c>
      <c r="G6" s="30" t="s">
        <v>199</v>
      </c>
      <c r="H6" s="30" t="s">
        <v>200</v>
      </c>
      <c r="I6" s="30" t="s">
        <v>201</v>
      </c>
      <c r="J6" s="30" t="s">
        <v>202</v>
      </c>
      <c r="K6" s="30" t="s">
        <v>204</v>
      </c>
      <c r="L6" s="30" t="s">
        <v>206</v>
      </c>
      <c r="M6" s="30" t="s">
        <v>207</v>
      </c>
      <c r="N6" s="30" t="s">
        <v>268</v>
      </c>
      <c r="O6" s="30" t="s">
        <v>279</v>
      </c>
      <c r="P6" s="30" t="s">
        <v>221</v>
      </c>
      <c r="Q6" s="30" t="s">
        <v>225</v>
      </c>
      <c r="R6" s="30" t="s">
        <v>222</v>
      </c>
    </row>
    <row r="7" spans="1:18" s="3" customFormat="1">
      <c r="A7" s="34" t="s">
        <v>128</v>
      </c>
      <c r="B7" s="27" t="s">
        <v>208</v>
      </c>
      <c r="C7" s="27" t="s">
        <v>193</v>
      </c>
      <c r="D7" s="27" t="s">
        <v>196</v>
      </c>
      <c r="E7" s="27" t="s">
        <v>209</v>
      </c>
      <c r="F7" s="34" t="s">
        <v>220</v>
      </c>
      <c r="G7" s="31" t="s">
        <v>210</v>
      </c>
      <c r="H7" s="31" t="s">
        <v>211</v>
      </c>
      <c r="I7" s="31" t="s">
        <v>212</v>
      </c>
      <c r="J7" s="31" t="s">
        <v>213</v>
      </c>
      <c r="K7" s="31" t="s">
        <v>215</v>
      </c>
      <c r="L7" s="31" t="s">
        <v>216</v>
      </c>
      <c r="M7" s="31" t="s">
        <v>217</v>
      </c>
      <c r="N7" s="31" t="s">
        <v>269</v>
      </c>
      <c r="O7" s="31" t="s">
        <v>280</v>
      </c>
      <c r="P7" s="31" t="s">
        <v>223</v>
      </c>
      <c r="Q7" s="31" t="s">
        <v>226</v>
      </c>
      <c r="R7" s="31" t="s">
        <v>224</v>
      </c>
    </row>
    <row r="8" spans="1:18" s="3" customFormat="1">
      <c r="A8" s="34" t="s">
        <v>272</v>
      </c>
      <c r="B8" s="27" t="s">
        <v>273</v>
      </c>
      <c r="C8" s="27" t="s">
        <v>274</v>
      </c>
      <c r="D8" s="27" t="s">
        <v>272</v>
      </c>
      <c r="E8" s="27" t="s">
        <v>273</v>
      </c>
      <c r="F8" s="34" t="s">
        <v>275</v>
      </c>
      <c r="G8" s="31" t="s">
        <v>276</v>
      </c>
      <c r="H8" s="31" t="s">
        <v>277</v>
      </c>
      <c r="I8" s="31" t="s">
        <v>272</v>
      </c>
      <c r="J8" s="31" t="s">
        <v>272</v>
      </c>
      <c r="K8" s="31" t="s">
        <v>272</v>
      </c>
      <c r="L8" s="31" t="s">
        <v>272</v>
      </c>
      <c r="M8" s="31" t="s">
        <v>272</v>
      </c>
      <c r="N8" s="31" t="s">
        <v>272</v>
      </c>
      <c r="O8" s="31" t="s">
        <v>272</v>
      </c>
      <c r="P8" s="31" t="s">
        <v>273</v>
      </c>
      <c r="Q8" s="31" t="s">
        <v>278</v>
      </c>
      <c r="R8" s="31" t="s">
        <v>278</v>
      </c>
    </row>
    <row r="9" spans="1:18">
      <c r="A9" s="35" t="s">
        <v>130</v>
      </c>
      <c r="B9" s="28" t="s">
        <v>218</v>
      </c>
      <c r="C9" s="28" t="s">
        <v>129</v>
      </c>
      <c r="D9" s="28">
        <v>1</v>
      </c>
      <c r="E9" s="28"/>
      <c r="F9" s="37" t="s">
        <v>271</v>
      </c>
      <c r="G9" s="29"/>
      <c r="H9" s="29">
        <v>30</v>
      </c>
      <c r="I9" s="29">
        <v>10</v>
      </c>
      <c r="J9" s="29">
        <v>100</v>
      </c>
      <c r="K9" s="29">
        <v>20</v>
      </c>
      <c r="L9" s="29">
        <v>10</v>
      </c>
      <c r="M9" s="29">
        <v>2</v>
      </c>
      <c r="N9" s="29"/>
      <c r="O9" s="29"/>
      <c r="P9" s="29" t="s">
        <v>229</v>
      </c>
      <c r="Q9" s="29" t="s">
        <v>227</v>
      </c>
      <c r="R9" s="29" t="s">
        <v>228</v>
      </c>
    </row>
    <row r="10" spans="1:18">
      <c r="A10" s="35" t="s">
        <v>131</v>
      </c>
      <c r="B10" s="28"/>
      <c r="C10" s="28" t="s">
        <v>265</v>
      </c>
      <c r="D10" s="28">
        <v>2</v>
      </c>
      <c r="E10" s="28"/>
      <c r="F10" s="37" t="s">
        <v>270</v>
      </c>
      <c r="G10" s="29"/>
      <c r="H10" s="29">
        <v>10</v>
      </c>
      <c r="I10" s="29">
        <v>10</v>
      </c>
      <c r="J10" s="29">
        <v>10</v>
      </c>
      <c r="K10" s="29">
        <v>10</v>
      </c>
      <c r="L10" s="29">
        <v>10</v>
      </c>
      <c r="M10" s="29">
        <v>2</v>
      </c>
      <c r="N10" s="29">
        <v>2001</v>
      </c>
      <c r="O10" s="29">
        <v>2</v>
      </c>
      <c r="P10" s="29" t="s">
        <v>230</v>
      </c>
      <c r="Q10" s="29" t="s">
        <v>231</v>
      </c>
      <c r="R10" s="29" t="s">
        <v>232</v>
      </c>
    </row>
    <row r="11" spans="1:18">
      <c r="A11" s="35" t="s">
        <v>173</v>
      </c>
      <c r="B11" s="28"/>
      <c r="C11" s="28" t="s">
        <v>174</v>
      </c>
      <c r="D11" s="28">
        <v>2</v>
      </c>
      <c r="E11" s="28"/>
      <c r="F11" s="35"/>
      <c r="G11" s="29"/>
      <c r="H11" s="29">
        <v>10</v>
      </c>
      <c r="I11" s="29">
        <v>10</v>
      </c>
      <c r="J11" s="29">
        <v>10</v>
      </c>
      <c r="K11" s="29">
        <v>10</v>
      </c>
      <c r="L11" s="29">
        <v>10</v>
      </c>
      <c r="M11" s="29">
        <v>2</v>
      </c>
      <c r="N11" s="29"/>
      <c r="O11" s="29"/>
      <c r="P11" s="29" t="s">
        <v>233</v>
      </c>
      <c r="Q11" s="29">
        <v>3</v>
      </c>
      <c r="R11" s="29">
        <v>0.3</v>
      </c>
    </row>
    <row r="12" spans="1:18">
      <c r="A12" s="35" t="s">
        <v>281</v>
      </c>
      <c r="B12" s="28"/>
      <c r="C12" s="28" t="s">
        <v>282</v>
      </c>
      <c r="D12" s="28">
        <v>2</v>
      </c>
      <c r="E12" s="28"/>
      <c r="F12" s="35"/>
      <c r="G12" s="29"/>
      <c r="H12" s="29"/>
      <c r="I12" s="29"/>
      <c r="J12" s="29"/>
      <c r="K12" s="29"/>
      <c r="L12" s="29"/>
      <c r="M12" s="29"/>
      <c r="N12" s="29"/>
      <c r="O12" s="29"/>
      <c r="P12" s="29"/>
      <c r="Q12" s="29"/>
      <c r="R12" s="29"/>
    </row>
    <row r="13" spans="1:18">
      <c r="A13" s="35" t="s">
        <v>132</v>
      </c>
      <c r="B13" s="28"/>
      <c r="C13" s="28" t="s">
        <v>133</v>
      </c>
      <c r="D13" s="28">
        <v>3</v>
      </c>
      <c r="E13" s="28"/>
      <c r="F13" s="35"/>
      <c r="G13" s="29"/>
      <c r="H13" s="29">
        <v>12</v>
      </c>
      <c r="I13" s="29">
        <v>5</v>
      </c>
      <c r="J13" s="29">
        <v>100</v>
      </c>
      <c r="K13" s="29">
        <v>11</v>
      </c>
      <c r="L13" s="29">
        <v>10</v>
      </c>
      <c r="M13" s="29"/>
      <c r="N13" s="29"/>
      <c r="O13" s="29"/>
      <c r="P13" s="29" t="s">
        <v>234</v>
      </c>
      <c r="Q13" s="29">
        <v>2</v>
      </c>
      <c r="R13" s="29">
        <v>0.1</v>
      </c>
    </row>
    <row r="14" spans="1:18">
      <c r="A14" s="35" t="s">
        <v>145</v>
      </c>
      <c r="B14" s="28"/>
      <c r="C14" s="28" t="s">
        <v>134</v>
      </c>
      <c r="D14" s="28">
        <v>3</v>
      </c>
      <c r="E14" s="28"/>
      <c r="F14" s="35"/>
      <c r="G14" s="29"/>
      <c r="H14" s="29">
        <v>16</v>
      </c>
      <c r="I14" s="29">
        <v>10</v>
      </c>
      <c r="J14" s="29">
        <v>100</v>
      </c>
      <c r="K14" s="29">
        <v>12</v>
      </c>
      <c r="L14" s="29">
        <v>15</v>
      </c>
      <c r="M14" s="29"/>
      <c r="N14" s="29"/>
      <c r="O14" s="29"/>
      <c r="P14" s="29" t="s">
        <v>234</v>
      </c>
      <c r="Q14" s="29">
        <v>2</v>
      </c>
      <c r="R14" s="29">
        <v>0.1</v>
      </c>
    </row>
    <row r="15" spans="1:18">
      <c r="A15" s="35" t="s">
        <v>146</v>
      </c>
      <c r="B15" s="28"/>
      <c r="C15" s="28" t="s">
        <v>135</v>
      </c>
      <c r="D15" s="28">
        <v>3</v>
      </c>
      <c r="E15" s="28"/>
      <c r="F15" s="35"/>
      <c r="G15" s="29"/>
      <c r="H15" s="29">
        <v>25</v>
      </c>
      <c r="I15" s="29">
        <v>15</v>
      </c>
      <c r="J15" s="29">
        <v>120</v>
      </c>
      <c r="K15" s="29">
        <v>13</v>
      </c>
      <c r="L15" s="29">
        <v>20</v>
      </c>
      <c r="M15" s="29"/>
      <c r="N15" s="29"/>
      <c r="O15" s="29"/>
      <c r="P15" s="29" t="s">
        <v>239</v>
      </c>
      <c r="Q15" s="29">
        <v>2</v>
      </c>
      <c r="R15" s="29">
        <v>0.3</v>
      </c>
    </row>
    <row r="16" spans="1:18">
      <c r="A16" s="35" t="s">
        <v>147</v>
      </c>
      <c r="B16" s="28"/>
      <c r="C16" s="28" t="s">
        <v>136</v>
      </c>
      <c r="D16" s="28">
        <v>3</v>
      </c>
      <c r="E16" s="28"/>
      <c r="F16" s="35"/>
      <c r="G16" s="29"/>
      <c r="H16" s="29">
        <v>32</v>
      </c>
      <c r="I16" s="29">
        <v>20</v>
      </c>
      <c r="J16" s="29">
        <v>120</v>
      </c>
      <c r="K16" s="29">
        <v>14</v>
      </c>
      <c r="L16" s="29">
        <v>25</v>
      </c>
      <c r="M16" s="29"/>
      <c r="N16" s="29"/>
      <c r="O16" s="29"/>
      <c r="P16" s="29" t="s">
        <v>235</v>
      </c>
      <c r="Q16" s="29">
        <v>2</v>
      </c>
      <c r="R16" s="29">
        <v>0.1</v>
      </c>
    </row>
    <row r="17" spans="1:18">
      <c r="A17" s="35" t="s">
        <v>148</v>
      </c>
      <c r="B17" s="28"/>
      <c r="C17" s="28" t="s">
        <v>137</v>
      </c>
      <c r="D17" s="28">
        <v>3</v>
      </c>
      <c r="E17" s="28"/>
      <c r="F17" s="35"/>
      <c r="G17" s="29"/>
      <c r="H17" s="29">
        <v>45</v>
      </c>
      <c r="I17" s="29">
        <v>25</v>
      </c>
      <c r="J17" s="29">
        <v>150</v>
      </c>
      <c r="K17" s="29">
        <v>15</v>
      </c>
      <c r="L17" s="29">
        <v>30</v>
      </c>
      <c r="M17" s="29"/>
      <c r="N17" s="29"/>
      <c r="O17" s="29"/>
      <c r="P17" s="29" t="s">
        <v>235</v>
      </c>
      <c r="Q17" s="29">
        <v>2</v>
      </c>
      <c r="R17" s="29">
        <v>0.1</v>
      </c>
    </row>
    <row r="18" spans="1:18">
      <c r="A18" s="35" t="s">
        <v>149</v>
      </c>
      <c r="B18" s="28"/>
      <c r="C18" s="28" t="s">
        <v>138</v>
      </c>
      <c r="D18" s="28">
        <v>3</v>
      </c>
      <c r="E18" s="28"/>
      <c r="F18" s="35"/>
      <c r="G18" s="29"/>
      <c r="H18" s="29">
        <v>63</v>
      </c>
      <c r="I18" s="29">
        <v>30</v>
      </c>
      <c r="J18" s="29">
        <v>150</v>
      </c>
      <c r="K18" s="29">
        <v>16</v>
      </c>
      <c r="L18" s="29">
        <v>35</v>
      </c>
      <c r="M18" s="29"/>
      <c r="N18" s="29"/>
      <c r="O18" s="29"/>
      <c r="P18" s="29" t="s">
        <v>236</v>
      </c>
      <c r="Q18" s="29">
        <v>2</v>
      </c>
      <c r="R18" s="29">
        <v>0.2</v>
      </c>
    </row>
    <row r="19" spans="1:18">
      <c r="A19" s="35" t="s">
        <v>150</v>
      </c>
      <c r="B19" s="28"/>
      <c r="C19" s="28" t="s">
        <v>139</v>
      </c>
      <c r="D19" s="28">
        <v>3</v>
      </c>
      <c r="E19" s="28"/>
      <c r="F19" s="35"/>
      <c r="G19" s="29"/>
      <c r="H19" s="29">
        <v>85</v>
      </c>
      <c r="I19" s="29">
        <v>35</v>
      </c>
      <c r="J19" s="29">
        <v>200</v>
      </c>
      <c r="K19" s="29">
        <v>17</v>
      </c>
      <c r="L19" s="29">
        <v>40</v>
      </c>
      <c r="M19" s="29"/>
      <c r="N19" s="29"/>
      <c r="O19" s="29"/>
      <c r="P19" s="29" t="s">
        <v>237</v>
      </c>
      <c r="Q19" s="29">
        <v>4</v>
      </c>
      <c r="R19" s="29">
        <v>0.2</v>
      </c>
    </row>
    <row r="20" spans="1:18">
      <c r="A20" s="35" t="s">
        <v>151</v>
      </c>
      <c r="B20" s="28"/>
      <c r="C20" s="28" t="s">
        <v>140</v>
      </c>
      <c r="D20" s="28">
        <v>3</v>
      </c>
      <c r="E20" s="28"/>
      <c r="F20" s="35"/>
      <c r="G20" s="29"/>
      <c r="H20" s="29">
        <v>110</v>
      </c>
      <c r="I20" s="29">
        <v>40</v>
      </c>
      <c r="J20" s="29">
        <v>200</v>
      </c>
      <c r="K20" s="29">
        <v>18</v>
      </c>
      <c r="L20" s="29">
        <v>45</v>
      </c>
      <c r="M20" s="29"/>
      <c r="N20" s="29"/>
      <c r="O20" s="29"/>
      <c r="P20" s="29" t="s">
        <v>238</v>
      </c>
      <c r="Q20" s="29">
        <v>2</v>
      </c>
      <c r="R20" s="29">
        <v>0.2</v>
      </c>
    </row>
    <row r="21" spans="1:18">
      <c r="A21" s="35" t="s">
        <v>152</v>
      </c>
      <c r="B21" s="28"/>
      <c r="C21" s="28" t="s">
        <v>141</v>
      </c>
      <c r="D21" s="28">
        <v>3</v>
      </c>
      <c r="E21" s="28"/>
      <c r="F21" s="35"/>
      <c r="G21" s="29"/>
      <c r="H21" s="29">
        <v>135</v>
      </c>
      <c r="I21" s="29">
        <v>45</v>
      </c>
      <c r="J21" s="29">
        <v>250</v>
      </c>
      <c r="K21" s="29">
        <v>19</v>
      </c>
      <c r="L21" s="29">
        <v>50</v>
      </c>
      <c r="M21" s="29"/>
      <c r="N21" s="29"/>
      <c r="O21" s="29"/>
      <c r="P21" s="29" t="s">
        <v>239</v>
      </c>
      <c r="Q21" s="29">
        <v>2</v>
      </c>
      <c r="R21" s="29">
        <v>0.2</v>
      </c>
    </row>
    <row r="22" spans="1:18">
      <c r="A22" s="35" t="s">
        <v>153</v>
      </c>
      <c r="B22" s="28"/>
      <c r="C22" s="28" t="s">
        <v>142</v>
      </c>
      <c r="D22" s="28">
        <v>3</v>
      </c>
      <c r="E22" s="28"/>
      <c r="F22" s="35"/>
      <c r="G22" s="29"/>
      <c r="H22" s="29">
        <v>170</v>
      </c>
      <c r="I22" s="29">
        <v>50</v>
      </c>
      <c r="J22" s="29">
        <v>250</v>
      </c>
      <c r="K22" s="29">
        <v>20</v>
      </c>
      <c r="L22" s="29">
        <v>55</v>
      </c>
      <c r="M22" s="29"/>
      <c r="N22" s="29"/>
      <c r="O22" s="29"/>
      <c r="P22" s="29" t="s">
        <v>240</v>
      </c>
      <c r="Q22" s="29">
        <v>2</v>
      </c>
      <c r="R22" s="29">
        <v>0.2</v>
      </c>
    </row>
    <row r="23" spans="1:18">
      <c r="A23" s="35" t="s">
        <v>154</v>
      </c>
      <c r="B23" s="28"/>
      <c r="C23" s="28" t="s">
        <v>143</v>
      </c>
      <c r="D23" s="28">
        <v>3</v>
      </c>
      <c r="E23" s="28"/>
      <c r="F23" s="35"/>
      <c r="G23" s="29"/>
      <c r="H23" s="29">
        <v>200</v>
      </c>
      <c r="I23" s="29">
        <v>55</v>
      </c>
      <c r="J23" s="29">
        <v>300</v>
      </c>
      <c r="K23" s="29">
        <v>21</v>
      </c>
      <c r="L23" s="29">
        <v>60</v>
      </c>
      <c r="M23" s="29"/>
      <c r="N23" s="29"/>
      <c r="O23" s="29"/>
      <c r="P23" s="29" t="s">
        <v>241</v>
      </c>
      <c r="Q23" s="29">
        <v>2</v>
      </c>
      <c r="R23" s="29">
        <v>0.2</v>
      </c>
    </row>
    <row r="24" spans="1:18">
      <c r="A24" s="35" t="s">
        <v>155</v>
      </c>
      <c r="B24" s="28"/>
      <c r="C24" s="28" t="s">
        <v>144</v>
      </c>
      <c r="D24" s="28">
        <v>3</v>
      </c>
      <c r="E24" s="28"/>
      <c r="F24" s="35"/>
      <c r="G24" s="29"/>
      <c r="H24" s="29">
        <v>250</v>
      </c>
      <c r="I24" s="29">
        <v>60</v>
      </c>
      <c r="J24" s="29">
        <v>400</v>
      </c>
      <c r="K24" s="29">
        <v>22</v>
      </c>
      <c r="L24" s="29">
        <v>65</v>
      </c>
      <c r="M24" s="29"/>
      <c r="N24" s="29"/>
      <c r="O24" s="29"/>
      <c r="P24" s="29" t="s">
        <v>242</v>
      </c>
      <c r="Q24" s="29">
        <v>2</v>
      </c>
      <c r="R24" s="29">
        <v>0.2</v>
      </c>
    </row>
  </sheetData>
  <phoneticPr fontId="1" type="noConversion"/>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K25"/>
  <sheetViews>
    <sheetView showGridLines="0" tabSelected="1" topLeftCell="A4" workbookViewId="0">
      <selection activeCell="C10" sqref="C6:C11"/>
    </sheetView>
  </sheetViews>
  <sheetFormatPr defaultRowHeight="13.5"/>
  <cols>
    <col min="3" max="3" width="12.625" customWidth="1"/>
  </cols>
  <sheetData>
    <row r="4" spans="1:11">
      <c r="A4" s="32" t="s">
        <v>192</v>
      </c>
      <c r="B4" s="32" t="s">
        <v>157</v>
      </c>
      <c r="C4" s="32" t="s">
        <v>264</v>
      </c>
      <c r="D4" s="32" t="s">
        <v>180</v>
      </c>
      <c r="E4" s="32" t="s">
        <v>183</v>
      </c>
      <c r="F4" s="32" t="s">
        <v>161</v>
      </c>
      <c r="G4" s="32" t="s">
        <v>184</v>
      </c>
      <c r="H4" s="32" t="s">
        <v>165</v>
      </c>
      <c r="I4" s="32" t="s">
        <v>203</v>
      </c>
      <c r="J4" s="32" t="s">
        <v>205</v>
      </c>
      <c r="K4" s="32" t="s">
        <v>185</v>
      </c>
    </row>
    <row r="5" spans="1:11">
      <c r="A5" s="27" t="s">
        <v>156</v>
      </c>
      <c r="B5" s="27" t="s">
        <v>122</v>
      </c>
      <c r="C5" s="27" t="s">
        <v>263</v>
      </c>
      <c r="D5" s="27" t="s">
        <v>181</v>
      </c>
      <c r="E5" s="27" t="s">
        <v>182</v>
      </c>
      <c r="F5" s="27" t="s">
        <v>188</v>
      </c>
      <c r="G5" s="27" t="s">
        <v>189</v>
      </c>
      <c r="H5" s="27" t="s">
        <v>190</v>
      </c>
      <c r="I5" s="27" t="s">
        <v>214</v>
      </c>
      <c r="J5" s="27" t="s">
        <v>249</v>
      </c>
      <c r="K5" s="27" t="s">
        <v>191</v>
      </c>
    </row>
    <row r="6" spans="1:11">
      <c r="A6" s="28">
        <v>1000</v>
      </c>
      <c r="B6" s="28" t="s">
        <v>158</v>
      </c>
      <c r="C6" s="38" t="s">
        <v>283</v>
      </c>
      <c r="D6" s="28" t="str">
        <f>A6&amp;".jpg"</f>
        <v>1000.jpg</v>
      </c>
      <c r="E6" s="28">
        <v>1</v>
      </c>
      <c r="F6" s="28"/>
      <c r="G6" s="28">
        <v>5</v>
      </c>
      <c r="H6" s="28"/>
      <c r="I6" s="28"/>
      <c r="J6" s="28"/>
      <c r="K6" s="28"/>
    </row>
    <row r="7" spans="1:11">
      <c r="A7" s="28">
        <v>1001</v>
      </c>
      <c r="B7" s="28" t="s">
        <v>159</v>
      </c>
      <c r="C7" s="38" t="s">
        <v>283</v>
      </c>
      <c r="D7" s="28" t="str">
        <f t="shared" ref="D7:D25" si="0">A7&amp;".jpg"</f>
        <v>1001.jpg</v>
      </c>
      <c r="E7" s="28">
        <v>1</v>
      </c>
      <c r="F7" s="28"/>
      <c r="G7" s="28">
        <v>10</v>
      </c>
      <c r="H7" s="28"/>
      <c r="I7" s="28"/>
      <c r="J7" s="28"/>
      <c r="K7" s="28"/>
    </row>
    <row r="8" spans="1:11">
      <c r="A8" s="28">
        <v>1002</v>
      </c>
      <c r="B8" s="28" t="s">
        <v>160</v>
      </c>
      <c r="C8" s="38" t="s">
        <v>283</v>
      </c>
      <c r="D8" s="28" t="str">
        <f t="shared" si="0"/>
        <v>1002.jpg</v>
      </c>
      <c r="E8" s="28">
        <v>1</v>
      </c>
      <c r="F8" s="28"/>
      <c r="G8" s="28">
        <v>15</v>
      </c>
      <c r="H8" s="28"/>
      <c r="I8" s="28"/>
      <c r="J8" s="28"/>
      <c r="K8" s="28"/>
    </row>
    <row r="9" spans="1:11">
      <c r="A9" s="28">
        <v>1003</v>
      </c>
      <c r="B9" s="28" t="s">
        <v>162</v>
      </c>
      <c r="C9" s="38" t="s">
        <v>283</v>
      </c>
      <c r="D9" s="28" t="str">
        <f t="shared" si="0"/>
        <v>1003.jpg</v>
      </c>
      <c r="E9" s="28">
        <v>1</v>
      </c>
      <c r="F9" s="28">
        <v>5</v>
      </c>
      <c r="G9" s="28"/>
      <c r="H9" s="28"/>
      <c r="I9" s="28"/>
      <c r="J9" s="28"/>
      <c r="K9" s="28"/>
    </row>
    <row r="10" spans="1:11">
      <c r="A10" s="28">
        <v>1004</v>
      </c>
      <c r="B10" s="28" t="s">
        <v>163</v>
      </c>
      <c r="C10" s="38" t="s">
        <v>283</v>
      </c>
      <c r="D10" s="28" t="str">
        <f t="shared" si="0"/>
        <v>1004.jpg</v>
      </c>
      <c r="E10" s="28">
        <v>1</v>
      </c>
      <c r="F10" s="28">
        <v>10</v>
      </c>
      <c r="G10" s="28"/>
      <c r="H10" s="28"/>
      <c r="I10" s="28"/>
      <c r="J10" s="28"/>
      <c r="K10" s="28"/>
    </row>
    <row r="11" spans="1:11">
      <c r="A11" s="28">
        <v>1005</v>
      </c>
      <c r="B11" s="28" t="s">
        <v>164</v>
      </c>
      <c r="C11" s="38" t="s">
        <v>283</v>
      </c>
      <c r="D11" s="28" t="str">
        <f t="shared" si="0"/>
        <v>1005.jpg</v>
      </c>
      <c r="E11" s="28">
        <v>1</v>
      </c>
      <c r="F11" s="28">
        <v>15</v>
      </c>
      <c r="G11" s="28"/>
      <c r="H11" s="28"/>
      <c r="I11" s="28"/>
      <c r="J11" s="28"/>
      <c r="K11" s="28"/>
    </row>
    <row r="12" spans="1:11">
      <c r="A12" s="28">
        <v>1006</v>
      </c>
      <c r="B12" s="28" t="s">
        <v>166</v>
      </c>
      <c r="C12" s="38" t="s">
        <v>283</v>
      </c>
      <c r="D12" s="28" t="str">
        <f t="shared" si="0"/>
        <v>1006.jpg</v>
      </c>
      <c r="E12" s="28">
        <v>1</v>
      </c>
      <c r="F12" s="28"/>
      <c r="G12" s="28"/>
      <c r="H12" s="28">
        <v>50</v>
      </c>
      <c r="I12" s="28"/>
      <c r="J12" s="28"/>
      <c r="K12" s="28"/>
    </row>
    <row r="13" spans="1:11">
      <c r="A13" s="28">
        <v>1007</v>
      </c>
      <c r="B13" s="28" t="s">
        <v>167</v>
      </c>
      <c r="C13" s="38" t="s">
        <v>283</v>
      </c>
      <c r="D13" s="28" t="str">
        <f t="shared" si="0"/>
        <v>1007.jpg</v>
      </c>
      <c r="E13" s="28">
        <v>1</v>
      </c>
      <c r="F13" s="28"/>
      <c r="G13" s="28"/>
      <c r="H13" s="28">
        <v>100</v>
      </c>
      <c r="I13" s="28"/>
      <c r="J13" s="28"/>
      <c r="K13" s="28"/>
    </row>
    <row r="14" spans="1:11">
      <c r="A14" s="28">
        <v>1008</v>
      </c>
      <c r="B14" s="28" t="s">
        <v>168</v>
      </c>
      <c r="C14" s="38" t="s">
        <v>283</v>
      </c>
      <c r="D14" s="28" t="str">
        <f t="shared" si="0"/>
        <v>1008.jpg</v>
      </c>
      <c r="E14" s="28">
        <v>1</v>
      </c>
      <c r="F14" s="28"/>
      <c r="G14" s="28"/>
      <c r="H14" s="28">
        <v>200</v>
      </c>
      <c r="I14" s="28"/>
      <c r="J14" s="28"/>
      <c r="K14" s="28"/>
    </row>
    <row r="15" spans="1:11">
      <c r="A15" s="28">
        <v>1009</v>
      </c>
      <c r="B15" s="28" t="s">
        <v>169</v>
      </c>
      <c r="C15" s="38" t="s">
        <v>283</v>
      </c>
      <c r="D15" s="28" t="str">
        <f t="shared" si="0"/>
        <v>1009.jpg</v>
      </c>
      <c r="E15" s="28">
        <v>2</v>
      </c>
      <c r="F15" s="28"/>
      <c r="G15" s="28"/>
      <c r="H15" s="28"/>
      <c r="I15" s="28"/>
      <c r="J15" s="28"/>
      <c r="K15" s="28">
        <v>50</v>
      </c>
    </row>
    <row r="16" spans="1:11">
      <c r="A16" s="28">
        <v>1010</v>
      </c>
      <c r="B16" s="28" t="s">
        <v>170</v>
      </c>
      <c r="C16" s="38" t="s">
        <v>283</v>
      </c>
      <c r="D16" s="28" t="str">
        <f t="shared" si="0"/>
        <v>1010.jpg</v>
      </c>
      <c r="E16" s="28">
        <v>2</v>
      </c>
      <c r="F16" s="28"/>
      <c r="G16" s="28"/>
      <c r="H16" s="28"/>
      <c r="I16" s="28"/>
      <c r="J16" s="28"/>
      <c r="K16" s="28">
        <v>100</v>
      </c>
    </row>
    <row r="17" spans="1:11">
      <c r="A17" s="28">
        <v>1011</v>
      </c>
      <c r="B17" s="28" t="s">
        <v>171</v>
      </c>
      <c r="C17" s="38" t="s">
        <v>283</v>
      </c>
      <c r="D17" s="28" t="str">
        <f t="shared" si="0"/>
        <v>1011.jpg</v>
      </c>
      <c r="E17" s="28">
        <v>2</v>
      </c>
      <c r="F17" s="28"/>
      <c r="G17" s="28"/>
      <c r="H17" s="28"/>
      <c r="I17" s="28"/>
      <c r="J17" s="28"/>
      <c r="K17" s="28">
        <v>200</v>
      </c>
    </row>
    <row r="18" spans="1:11">
      <c r="A18" s="28">
        <v>1012</v>
      </c>
      <c r="B18" s="28" t="s">
        <v>186</v>
      </c>
      <c r="C18" s="38" t="s">
        <v>283</v>
      </c>
      <c r="D18" s="28" t="str">
        <f t="shared" si="0"/>
        <v>1012.jpg</v>
      </c>
      <c r="E18" s="28">
        <v>2</v>
      </c>
      <c r="F18" s="28"/>
      <c r="G18" s="28"/>
      <c r="H18" s="28"/>
      <c r="I18" s="28"/>
      <c r="J18" s="28"/>
      <c r="K18" s="28">
        <v>300</v>
      </c>
    </row>
    <row r="19" spans="1:11">
      <c r="A19" s="28">
        <v>1013</v>
      </c>
      <c r="B19" s="28" t="s">
        <v>187</v>
      </c>
      <c r="C19" s="38" t="s">
        <v>283</v>
      </c>
      <c r="D19" s="28" t="str">
        <f t="shared" si="0"/>
        <v>1013.jpg</v>
      </c>
      <c r="E19" s="28">
        <v>2</v>
      </c>
      <c r="F19" s="28"/>
      <c r="G19" s="28"/>
      <c r="H19" s="28"/>
      <c r="I19" s="28"/>
      <c r="J19" s="28"/>
      <c r="K19" s="28">
        <v>500</v>
      </c>
    </row>
    <row r="20" spans="1:11">
      <c r="A20" s="28">
        <v>1014</v>
      </c>
      <c r="B20" s="28" t="s">
        <v>243</v>
      </c>
      <c r="C20" s="38" t="s">
        <v>283</v>
      </c>
      <c r="D20" s="28" t="str">
        <f t="shared" si="0"/>
        <v>1014.jpg</v>
      </c>
      <c r="E20" s="28">
        <v>1</v>
      </c>
      <c r="F20" s="28"/>
      <c r="G20" s="28"/>
      <c r="H20" s="28"/>
      <c r="I20" s="28">
        <v>2</v>
      </c>
      <c r="J20" s="28"/>
      <c r="K20" s="28">
        <v>500</v>
      </c>
    </row>
    <row r="21" spans="1:11">
      <c r="A21" s="28">
        <v>1015</v>
      </c>
      <c r="B21" s="28" t="s">
        <v>244</v>
      </c>
      <c r="C21" s="38" t="s">
        <v>283</v>
      </c>
      <c r="D21" s="28" t="str">
        <f t="shared" si="0"/>
        <v>1015.jpg</v>
      </c>
      <c r="E21" s="28">
        <v>1</v>
      </c>
      <c r="F21" s="28"/>
      <c r="G21" s="28"/>
      <c r="H21" s="28"/>
      <c r="I21" s="28">
        <v>4</v>
      </c>
      <c r="J21" s="28"/>
      <c r="K21" s="28">
        <v>500</v>
      </c>
    </row>
    <row r="22" spans="1:11">
      <c r="A22" s="28">
        <v>1016</v>
      </c>
      <c r="B22" s="28" t="s">
        <v>245</v>
      </c>
      <c r="C22" s="38" t="s">
        <v>283</v>
      </c>
      <c r="D22" s="28" t="str">
        <f t="shared" si="0"/>
        <v>1016.jpg</v>
      </c>
      <c r="E22" s="28">
        <v>1</v>
      </c>
      <c r="F22" s="28"/>
      <c r="G22" s="28"/>
      <c r="H22" s="28"/>
      <c r="I22" s="28">
        <v>6</v>
      </c>
      <c r="J22" s="28"/>
      <c r="K22" s="28">
        <v>500</v>
      </c>
    </row>
    <row r="23" spans="1:11">
      <c r="A23" s="28">
        <v>1017</v>
      </c>
      <c r="B23" s="28" t="s">
        <v>246</v>
      </c>
      <c r="C23" s="38" t="s">
        <v>283</v>
      </c>
      <c r="D23" s="28" t="str">
        <f t="shared" si="0"/>
        <v>1017.jpg</v>
      </c>
      <c r="E23" s="28">
        <v>1</v>
      </c>
      <c r="F23" s="28"/>
      <c r="G23" s="28"/>
      <c r="H23" s="28"/>
      <c r="I23" s="28"/>
      <c r="J23" s="28">
        <v>2</v>
      </c>
      <c r="K23" s="28">
        <v>500</v>
      </c>
    </row>
    <row r="24" spans="1:11">
      <c r="A24" s="28">
        <v>1018</v>
      </c>
      <c r="B24" s="28" t="s">
        <v>247</v>
      </c>
      <c r="C24" s="38" t="s">
        <v>283</v>
      </c>
      <c r="D24" s="28" t="str">
        <f t="shared" si="0"/>
        <v>1018.jpg</v>
      </c>
      <c r="E24" s="28">
        <v>1</v>
      </c>
      <c r="F24" s="28"/>
      <c r="G24" s="28"/>
      <c r="H24" s="28"/>
      <c r="I24" s="28"/>
      <c r="J24" s="28">
        <v>4</v>
      </c>
      <c r="K24" s="28">
        <v>500</v>
      </c>
    </row>
    <row r="25" spans="1:11">
      <c r="A25" s="28">
        <v>1019</v>
      </c>
      <c r="B25" s="28" t="s">
        <v>248</v>
      </c>
      <c r="C25" s="38" t="s">
        <v>283</v>
      </c>
      <c r="D25" s="28" t="str">
        <f t="shared" si="0"/>
        <v>1019.jpg</v>
      </c>
      <c r="E25" s="28">
        <v>1</v>
      </c>
      <c r="F25" s="28"/>
      <c r="G25" s="28"/>
      <c r="H25" s="28"/>
      <c r="I25" s="28"/>
      <c r="J25" s="28">
        <v>6</v>
      </c>
      <c r="K25" s="28">
        <v>500</v>
      </c>
    </row>
  </sheetData>
  <phoneticPr fontId="1"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10"/>
  <sheetViews>
    <sheetView workbookViewId="0">
      <selection activeCell="B14" sqref="B14"/>
    </sheetView>
  </sheetViews>
  <sheetFormatPr defaultRowHeight="13.5"/>
  <cols>
    <col min="1" max="4" width="12.625" customWidth="1"/>
  </cols>
  <sheetData>
    <row r="2" spans="1:6">
      <c r="A2" s="30" t="s">
        <v>250</v>
      </c>
      <c r="B2" s="30" t="s">
        <v>251</v>
      </c>
      <c r="C2" s="30" t="s">
        <v>252</v>
      </c>
      <c r="D2" s="30" t="s">
        <v>253</v>
      </c>
      <c r="E2" s="30"/>
      <c r="F2" s="30"/>
    </row>
    <row r="3" spans="1:6">
      <c r="A3" s="31" t="s">
        <v>259</v>
      </c>
      <c r="B3" s="31" t="s">
        <v>260</v>
      </c>
      <c r="C3" s="31" t="s">
        <v>261</v>
      </c>
      <c r="D3" s="31" t="s">
        <v>262</v>
      </c>
      <c r="E3" s="31"/>
      <c r="F3" s="31"/>
    </row>
    <row r="4" spans="1:6">
      <c r="A4" s="29">
        <v>1000</v>
      </c>
      <c r="B4" s="29" t="s">
        <v>254</v>
      </c>
      <c r="C4" s="29">
        <v>8</v>
      </c>
      <c r="D4" s="29">
        <v>7</v>
      </c>
      <c r="E4" s="29">
        <f>C4*D4</f>
        <v>56</v>
      </c>
      <c r="F4" s="29">
        <f>SUM($E$4:E4)</f>
        <v>56</v>
      </c>
    </row>
    <row r="5" spans="1:6">
      <c r="A5" s="29">
        <v>1001</v>
      </c>
      <c r="B5" s="29" t="s">
        <v>255</v>
      </c>
      <c r="C5" s="29">
        <v>8</v>
      </c>
      <c r="D5" s="29">
        <v>8</v>
      </c>
      <c r="E5" s="29">
        <f t="shared" ref="E5" si="0">C5*D5</f>
        <v>64</v>
      </c>
      <c r="F5" s="29">
        <f>SUM($E$4:E5)</f>
        <v>120</v>
      </c>
    </row>
    <row r="6" spans="1:6">
      <c r="A6" s="29">
        <v>1002</v>
      </c>
      <c r="B6" s="29" t="s">
        <v>258</v>
      </c>
      <c r="C6" s="29">
        <v>4</v>
      </c>
      <c r="D6" s="29">
        <v>16</v>
      </c>
      <c r="E6" s="29">
        <f>C7*D7</f>
        <v>8</v>
      </c>
      <c r="F6" s="29">
        <f>SUM($E$4:E6)</f>
        <v>128</v>
      </c>
    </row>
    <row r="7" spans="1:6">
      <c r="A7" s="29">
        <v>1003</v>
      </c>
      <c r="B7" s="29" t="s">
        <v>256</v>
      </c>
      <c r="C7" s="29">
        <v>4</v>
      </c>
      <c r="D7" s="29">
        <v>2</v>
      </c>
      <c r="E7" s="29">
        <f>C8*D8</f>
        <v>40</v>
      </c>
      <c r="F7" s="29">
        <f>SUM($E$4:E7)</f>
        <v>168</v>
      </c>
    </row>
    <row r="8" spans="1:6">
      <c r="A8" s="29">
        <v>1004</v>
      </c>
      <c r="B8" s="29" t="s">
        <v>257</v>
      </c>
      <c r="C8" s="29">
        <v>4</v>
      </c>
      <c r="D8" s="29">
        <v>10</v>
      </c>
      <c r="E8" s="29">
        <f>C6*D6</f>
        <v>64</v>
      </c>
      <c r="F8" s="29">
        <f>SUM($E$4:E8)</f>
        <v>232</v>
      </c>
    </row>
    <row r="9" spans="1:6">
      <c r="A9" s="29">
        <v>2000</v>
      </c>
      <c r="B9" s="29" t="s">
        <v>266</v>
      </c>
      <c r="C9" s="29">
        <v>1</v>
      </c>
      <c r="D9" s="29">
        <v>8</v>
      </c>
    </row>
    <row r="10" spans="1:6">
      <c r="A10" s="29">
        <v>2001</v>
      </c>
      <c r="B10" s="29" t="s">
        <v>267</v>
      </c>
      <c r="C10" s="29">
        <v>1</v>
      </c>
      <c r="D10" s="29">
        <v>12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数值</vt:lpstr>
      <vt:lpstr>剧情及玩法</vt:lpstr>
      <vt:lpstr>Sheet1</vt:lpstr>
      <vt:lpstr>object</vt:lpstr>
      <vt:lpstr>role</vt:lpstr>
      <vt:lpstr>item</vt:lpstr>
      <vt:lpstr>flash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2015-02-12T15:55:29Z</dcterms:modified>
</cp:coreProperties>
</file>