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4"/>
  </bookViews>
  <sheets>
    <sheet name="数值" sheetId="2" r:id="rId1"/>
    <sheet name="剧情及玩法" sheetId="1" r:id="rId2"/>
    <sheet name="Sheet1" sheetId="3" r:id="rId3"/>
    <sheet name="object" sheetId="4" r:id="rId4"/>
    <sheet name="role" sheetId="5" r:id="rId5"/>
    <sheet name="item" sheetId="6" r:id="rId6"/>
    <sheet name="flash" sheetId="7" r:id="rId7"/>
  </sheets>
  <calcPr calcId="152511"/>
</workbook>
</file>

<file path=xl/calcChain.xml><?xml version="1.0" encoding="utf-8"?>
<calcChain xmlns="http://schemas.openxmlformats.org/spreadsheetml/2006/main">
  <c r="E8" i="5" l="1"/>
  <c r="E9" i="5"/>
  <c r="E10" i="5"/>
  <c r="E11" i="5"/>
  <c r="E12" i="5"/>
  <c r="D15" i="7"/>
  <c r="E25" i="5" l="1"/>
  <c r="E24" i="5"/>
  <c r="E23" i="5"/>
  <c r="E22" i="5"/>
  <c r="E21" i="5"/>
  <c r="E20" i="5"/>
  <c r="E19" i="5"/>
  <c r="E18" i="5"/>
  <c r="E17" i="5"/>
  <c r="E16" i="5"/>
  <c r="E15" i="5"/>
  <c r="E13" i="5"/>
  <c r="E14" i="5"/>
  <c r="D42" i="7" l="1"/>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31" i="7"/>
  <c r="D32" i="7"/>
  <c r="D33" i="7"/>
  <c r="D34" i="7"/>
  <c r="D35" i="7"/>
  <c r="D36" i="7"/>
  <c r="D37" i="7"/>
  <c r="D38" i="7"/>
  <c r="D39" i="7"/>
  <c r="D40" i="7"/>
  <c r="D41" i="7"/>
  <c r="D9" i="7"/>
  <c r="D10" i="7"/>
  <c r="D11" i="7"/>
  <c r="D12" i="7"/>
  <c r="D13" i="7"/>
  <c r="D14" i="7"/>
  <c r="D16" i="7"/>
  <c r="D17" i="7"/>
  <c r="D18" i="7"/>
  <c r="D19" i="7"/>
  <c r="D20" i="7"/>
  <c r="D21" i="7"/>
  <c r="D22" i="7"/>
  <c r="D23" i="7"/>
  <c r="D24" i="7"/>
  <c r="D25" i="7"/>
  <c r="D26" i="7"/>
  <c r="D27" i="7"/>
  <c r="D28" i="7"/>
  <c r="D29" i="7"/>
  <c r="D30" i="7"/>
  <c r="D8" i="7"/>
  <c r="D24" i="6" l="1"/>
  <c r="D23" i="6"/>
  <c r="D22" i="6"/>
  <c r="D21" i="6"/>
  <c r="D20" i="6"/>
  <c r="D19" i="6"/>
  <c r="D18" i="6"/>
  <c r="D9" i="6"/>
  <c r="D16" i="6"/>
  <c r="D15" i="6"/>
  <c r="D14" i="6"/>
  <c r="D13" i="6"/>
  <c r="D12" i="6"/>
  <c r="D11" i="6"/>
  <c r="D10" i="6"/>
  <c r="D8" i="6"/>
  <c r="D7" i="6"/>
  <c r="D6" i="6"/>
  <c r="D17" i="6"/>
  <c r="D25" i="6"/>
  <c r="M15" i="3" l="1"/>
  <c r="M14" i="3"/>
  <c r="L15" i="3"/>
  <c r="L16" i="3" s="1"/>
  <c r="M3" i="3"/>
  <c r="L4" i="3" s="1"/>
  <c r="L17" i="3" l="1"/>
  <c r="M17" i="3" s="1"/>
  <c r="M16" i="3"/>
  <c r="M4" i="3"/>
  <c r="L5" i="3" s="1"/>
  <c r="M5" i="3" s="1"/>
  <c r="L6" i="3" s="1"/>
  <c r="R49" i="2"/>
  <c r="R58" i="2"/>
  <c r="T58" i="2"/>
  <c r="T49" i="2"/>
  <c r="K52" i="2"/>
  <c r="L52" i="2"/>
  <c r="M52" i="2"/>
  <c r="K43" i="2"/>
  <c r="L43" i="2"/>
  <c r="M43" i="2"/>
  <c r="K44" i="2"/>
  <c r="L44" i="2"/>
  <c r="M44" i="2"/>
  <c r="K53" i="2"/>
  <c r="L53" i="2"/>
  <c r="M53" i="2"/>
  <c r="N58" i="2"/>
  <c r="A53" i="2"/>
  <c r="B53" i="2"/>
  <c r="E52" i="2"/>
  <c r="F52" i="2"/>
  <c r="G52" i="2"/>
  <c r="E53" i="2"/>
  <c r="F53" i="2"/>
  <c r="G53" i="2"/>
  <c r="I58" i="2"/>
  <c r="I57" i="2"/>
  <c r="C56" i="2"/>
  <c r="I56" i="2" s="1"/>
  <c r="I55" i="2"/>
  <c r="D44" i="2"/>
  <c r="R55" i="2" s="1"/>
  <c r="I49" i="2"/>
  <c r="I48" i="2"/>
  <c r="C47" i="2"/>
  <c r="I47" i="2" s="1"/>
  <c r="I46" i="2"/>
  <c r="M6" i="3" l="1"/>
  <c r="L7" i="3" s="1"/>
  <c r="H58" i="2"/>
  <c r="P55" i="2"/>
  <c r="H55" i="2"/>
  <c r="Q55" i="2"/>
  <c r="H57" i="2"/>
  <c r="D53" i="2"/>
  <c r="H56" i="2"/>
  <c r="D43" i="2"/>
  <c r="D52" i="2" s="1"/>
  <c r="A43" i="2"/>
  <c r="A52" i="2" s="1"/>
  <c r="B43" i="2"/>
  <c r="B52" i="2" s="1"/>
  <c r="C43" i="2"/>
  <c r="C52" i="2" s="1"/>
  <c r="A44" i="2"/>
  <c r="B44" i="2"/>
  <c r="M7" i="3" l="1"/>
  <c r="L8" i="3" s="1"/>
  <c r="L55" i="2"/>
  <c r="M55" i="2" s="1"/>
  <c r="S55" i="2"/>
  <c r="K55" i="2"/>
  <c r="H49" i="2"/>
  <c r="R46" i="2"/>
  <c r="H46" i="2"/>
  <c r="Q46" i="2"/>
  <c r="H47" i="2"/>
  <c r="P46" i="2"/>
  <c r="H48" i="2"/>
  <c r="C37" i="2"/>
  <c r="D37" i="2"/>
  <c r="E37" i="2"/>
  <c r="F37" i="2"/>
  <c r="G37" i="2"/>
  <c r="H37" i="2"/>
  <c r="I37" i="2"/>
  <c r="J37" i="2"/>
  <c r="B37" i="2"/>
  <c r="C36" i="2"/>
  <c r="D36" i="2"/>
  <c r="E36" i="2"/>
  <c r="F36" i="2"/>
  <c r="G36" i="2"/>
  <c r="H36" i="2"/>
  <c r="I36" i="2"/>
  <c r="J36" i="2"/>
  <c r="B36" i="2"/>
  <c r="C35" i="2"/>
  <c r="D35" i="2"/>
  <c r="E35" i="2"/>
  <c r="F35" i="2"/>
  <c r="G35" i="2"/>
  <c r="H35" i="2"/>
  <c r="I35" i="2"/>
  <c r="J35" i="2"/>
  <c r="B35" i="2"/>
  <c r="N9" i="2"/>
  <c r="N10" i="2"/>
  <c r="N11" i="2"/>
  <c r="N8" i="2"/>
  <c r="M9" i="2"/>
  <c r="M10" i="2"/>
  <c r="M11" i="2"/>
  <c r="M8" i="2"/>
  <c r="D12" i="2" a="1"/>
  <c r="D12" i="2" s="1"/>
  <c r="C12" i="2"/>
  <c r="D7" i="2"/>
  <c r="M8" i="3" l="1"/>
  <c r="L9" i="3" s="1"/>
  <c r="N55" i="2"/>
  <c r="T55" i="2" s="1"/>
  <c r="L46" i="2"/>
  <c r="M46" i="2" s="1"/>
  <c r="S46" i="2"/>
  <c r="D38" i="2"/>
  <c r="K46" i="2"/>
  <c r="C38" i="2"/>
  <c r="I7" i="2" s="1"/>
  <c r="B38" i="2"/>
  <c r="H7" i="2" s="1"/>
  <c r="M9" i="3" l="1"/>
  <c r="L10" i="3" s="1"/>
  <c r="M10" i="3" s="1"/>
  <c r="O55" i="2"/>
  <c r="U55" i="2"/>
  <c r="C53" i="2"/>
  <c r="C44" i="2"/>
  <c r="G7" i="2" s="1"/>
  <c r="J5" i="2" s="1"/>
  <c r="J7" i="2" s="1"/>
  <c r="H11" i="2" s="1"/>
  <c r="N46" i="2"/>
  <c r="O46" i="2" s="1"/>
  <c r="C40" i="2"/>
  <c r="H9" i="2"/>
  <c r="I9" i="2"/>
  <c r="H8" i="2"/>
  <c r="H10" i="2"/>
  <c r="I11" i="2" l="1"/>
  <c r="I10" i="2"/>
  <c r="I8" i="2"/>
  <c r="U46" i="2"/>
  <c r="N49" i="2"/>
  <c r="T46" i="2"/>
</calcChain>
</file>

<file path=xl/comments1.xml><?xml version="1.0" encoding="utf-8"?>
<comments xmlns="http://schemas.openxmlformats.org/spreadsheetml/2006/main">
  <authors>
    <author>作者</author>
  </authors>
  <commentList>
    <comment ref="A7" authorId="0" shapeId="0">
      <text>
        <r>
          <rPr>
            <b/>
            <sz val="9"/>
            <color indexed="81"/>
            <rFont val="宋体"/>
            <family val="3"/>
            <charset val="134"/>
          </rPr>
          <t>zhaona:</t>
        </r>
        <r>
          <rPr>
            <sz val="9"/>
            <color indexed="81"/>
            <rFont val="宋体"/>
            <family val="3"/>
            <charset val="134"/>
          </rPr>
          <t xml:space="preserve">
roleID共四位
以首位区分类型
1 主角
2 npc
3 怪物</t>
        </r>
      </text>
    </comment>
    <comment ref="D7" authorId="0" shapeId="0">
      <text>
        <r>
          <rPr>
            <b/>
            <sz val="9"/>
            <color indexed="81"/>
            <rFont val="宋体"/>
            <family val="3"/>
            <charset val="134"/>
          </rPr>
          <t>zhaona:</t>
        </r>
        <r>
          <rPr>
            <sz val="9"/>
            <color indexed="81"/>
            <rFont val="宋体"/>
            <family val="3"/>
            <charset val="134"/>
          </rPr>
          <t xml:space="preserve">
1 主角
2 npc
3 怪物</t>
        </r>
      </text>
    </comment>
    <comment ref="G7" authorId="0" shapeId="0">
      <text>
        <r>
          <rPr>
            <b/>
            <sz val="9"/>
            <color indexed="81"/>
            <rFont val="宋体"/>
            <family val="3"/>
            <charset val="134"/>
          </rPr>
          <t>zhaona:</t>
        </r>
        <r>
          <rPr>
            <sz val="9"/>
            <color indexed="81"/>
            <rFont val="宋体"/>
            <family val="3"/>
            <charset val="134"/>
          </rPr>
          <t xml:space="preserve">
列表顺序：
跑步、攻击、受击、死亡</t>
        </r>
      </text>
    </comment>
  </commentList>
</comments>
</file>

<file path=xl/comments2.xml><?xml version="1.0" encoding="utf-8"?>
<comments xmlns="http://schemas.openxmlformats.org/spreadsheetml/2006/main">
  <authors>
    <author>作者</author>
  </authors>
  <commentList>
    <comment ref="E4" authorId="0" shapeId="0">
      <text>
        <r>
          <rPr>
            <b/>
            <sz val="9"/>
            <color indexed="81"/>
            <rFont val="宋体"/>
            <family val="3"/>
            <charset val="134"/>
          </rPr>
          <t>zhaona：
1 属性
2 卖钱</t>
        </r>
      </text>
    </comment>
  </commentList>
</comments>
</file>

<file path=xl/comments3.xml><?xml version="1.0" encoding="utf-8"?>
<comments xmlns="http://schemas.openxmlformats.org/spreadsheetml/2006/main">
  <authors>
    <author>作者</author>
  </authors>
  <commentList>
    <comment ref="A6" authorId="0" shapeId="0">
      <text>
        <r>
          <rPr>
            <b/>
            <sz val="9"/>
            <color indexed="81"/>
            <rFont val="宋体"/>
            <family val="3"/>
            <charset val="134"/>
          </rPr>
          <t>作者:</t>
        </r>
        <r>
          <rPr>
            <sz val="9"/>
            <color indexed="81"/>
            <rFont val="宋体"/>
            <family val="3"/>
            <charset val="134"/>
          </rPr>
          <t xml:space="preserve">
动作ID：站立、跑步、攻击、受击、死亡按顺序为1、2、3、4、5
动画ID = 角色ID + 动作ID，共五位
每个怪物存贮一份自愿，自愿内每个帧动画命名 = 动画ID + 方向编号 + 序号</t>
        </r>
      </text>
    </comment>
  </commentList>
</comments>
</file>

<file path=xl/sharedStrings.xml><?xml version="1.0" encoding="utf-8"?>
<sst xmlns="http://schemas.openxmlformats.org/spreadsheetml/2006/main" count="313" uniqueCount="251">
  <si>
    <t>战斗时长</t>
    <phoneticPr fontId="1" type="noConversion"/>
  </si>
  <si>
    <t>10min</t>
    <phoneticPr fontId="1" type="noConversion"/>
  </si>
  <si>
    <t>s</t>
    <phoneticPr fontId="1" type="noConversion"/>
  </si>
  <si>
    <t>角色属性</t>
    <phoneticPr fontId="1" type="noConversion"/>
  </si>
  <si>
    <t>主角</t>
    <phoneticPr fontId="1" type="noConversion"/>
  </si>
  <si>
    <t>攻击</t>
    <phoneticPr fontId="1" type="noConversion"/>
  </si>
  <si>
    <t>防御</t>
    <phoneticPr fontId="1" type="noConversion"/>
  </si>
  <si>
    <t>生命</t>
    <phoneticPr fontId="1" type="noConversion"/>
  </si>
  <si>
    <t>暴击</t>
    <phoneticPr fontId="1" type="noConversion"/>
  </si>
  <si>
    <t>Boss</t>
    <phoneticPr fontId="1" type="noConversion"/>
  </si>
  <si>
    <t>技能攻击倍率</t>
    <phoneticPr fontId="1" type="noConversion"/>
  </si>
  <si>
    <t>技能生命倍率</t>
    <phoneticPr fontId="1" type="noConversion"/>
  </si>
  <si>
    <t>掉落怪</t>
    <phoneticPr fontId="1" type="noConversion"/>
  </si>
  <si>
    <t>生存时间</t>
    <phoneticPr fontId="1" type="noConversion"/>
  </si>
  <si>
    <t>个数</t>
    <phoneticPr fontId="1" type="noConversion"/>
  </si>
  <si>
    <t>危险系数</t>
    <phoneticPr fontId="1" type="noConversion"/>
  </si>
  <si>
    <t>平均攻击时间</t>
    <phoneticPr fontId="1" type="noConversion"/>
  </si>
  <si>
    <t>校验</t>
    <phoneticPr fontId="1" type="noConversion"/>
  </si>
  <si>
    <t>暴击倍率</t>
    <phoneticPr fontId="1" type="noConversion"/>
  </si>
  <si>
    <t>抗暴</t>
    <phoneticPr fontId="1" type="noConversion"/>
  </si>
  <si>
    <t>抗暴减伤倍率</t>
    <phoneticPr fontId="1" type="noConversion"/>
  </si>
  <si>
    <t>掉落</t>
    <phoneticPr fontId="1" type="noConversion"/>
  </si>
  <si>
    <t>持久加属性点</t>
    <phoneticPr fontId="1" type="noConversion"/>
  </si>
  <si>
    <t>buff</t>
    <phoneticPr fontId="1" type="noConversion"/>
  </si>
  <si>
    <t>攻击倍率</t>
    <phoneticPr fontId="1" type="noConversion"/>
  </si>
  <si>
    <t>持续时间</t>
    <phoneticPr fontId="1" type="noConversion"/>
  </si>
  <si>
    <t>防御倍率</t>
    <phoneticPr fontId="1" type="noConversion"/>
  </si>
  <si>
    <t>暴击</t>
    <phoneticPr fontId="1" type="noConversion"/>
  </si>
  <si>
    <t>buff1</t>
    <phoneticPr fontId="1" type="noConversion"/>
  </si>
  <si>
    <t>buff2</t>
  </si>
  <si>
    <t>buff3</t>
  </si>
  <si>
    <t>debuff1</t>
    <phoneticPr fontId="1" type="noConversion"/>
  </si>
  <si>
    <t>debuff2</t>
  </si>
  <si>
    <t>物品1</t>
    <phoneticPr fontId="1" type="noConversion"/>
  </si>
  <si>
    <t>物品2</t>
  </si>
  <si>
    <t>物品3</t>
  </si>
  <si>
    <t>物品4</t>
  </si>
  <si>
    <t>average</t>
    <phoneticPr fontId="1" type="noConversion"/>
  </si>
  <si>
    <t>count</t>
    <phoneticPr fontId="1" type="noConversion"/>
  </si>
  <si>
    <t>num</t>
    <phoneticPr fontId="1" type="noConversion"/>
  </si>
  <si>
    <t>used</t>
    <phoneticPr fontId="1" type="noConversion"/>
  </si>
  <si>
    <t>物品5</t>
  </si>
  <si>
    <t>物品6</t>
  </si>
  <si>
    <t>物品7</t>
  </si>
  <si>
    <t>物品8</t>
  </si>
  <si>
    <t>物品9</t>
  </si>
  <si>
    <t>物品10</t>
  </si>
  <si>
    <t>物品11</t>
  </si>
  <si>
    <t>物品12</t>
  </si>
  <si>
    <t>物品13</t>
  </si>
  <si>
    <t>物品14</t>
  </si>
  <si>
    <t>属性</t>
    <phoneticPr fontId="1" type="noConversion"/>
  </si>
  <si>
    <t>英雄初始属性</t>
    <phoneticPr fontId="1" type="noConversion"/>
  </si>
  <si>
    <t>小肉怪</t>
    <phoneticPr fontId="1" type="noConversion"/>
  </si>
  <si>
    <t>小输出怪</t>
    <phoneticPr fontId="1" type="noConversion"/>
  </si>
  <si>
    <t>英雄技能</t>
    <phoneticPr fontId="1" type="noConversion"/>
  </si>
  <si>
    <t>群攻</t>
    <phoneticPr fontId="1" type="noConversion"/>
  </si>
  <si>
    <t>控制</t>
    <phoneticPr fontId="1" type="noConversion"/>
  </si>
  <si>
    <t>高单攻</t>
    <phoneticPr fontId="1" type="noConversion"/>
  </si>
  <si>
    <t>召唤召唤肉盾小怪</t>
    <phoneticPr fontId="1" type="noConversion"/>
  </si>
  <si>
    <t>技能1伤害</t>
    <phoneticPr fontId="3" type="noConversion"/>
  </si>
  <si>
    <t>技能1时间</t>
    <phoneticPr fontId="3" type="noConversion"/>
  </si>
  <si>
    <t>技能1CD</t>
    <phoneticPr fontId="3" type="noConversion"/>
  </si>
  <si>
    <t>控制时间</t>
    <phoneticPr fontId="3" type="noConversion"/>
  </si>
  <si>
    <t>回复生命</t>
    <phoneticPr fontId="3" type="noConversion"/>
  </si>
  <si>
    <t>伤害减免</t>
    <phoneticPr fontId="3" type="noConversion"/>
  </si>
  <si>
    <t>技能次数</t>
    <phoneticPr fontId="3" type="noConversion"/>
  </si>
  <si>
    <t>技能效率</t>
    <phoneticPr fontId="3" type="noConversion"/>
  </si>
  <si>
    <t>技能输出能力</t>
    <phoneticPr fontId="3" type="noConversion"/>
  </si>
  <si>
    <t>普攻时间</t>
    <phoneticPr fontId="3" type="noConversion"/>
  </si>
  <si>
    <t>普攻输出能力</t>
    <phoneticPr fontId="3" type="noConversion"/>
  </si>
  <si>
    <t>理论最大输出</t>
    <phoneticPr fontId="3" type="noConversion"/>
  </si>
  <si>
    <t>理论平均输出</t>
    <phoneticPr fontId="3" type="noConversion"/>
  </si>
  <si>
    <t>总回复</t>
    <phoneticPr fontId="3" type="noConversion"/>
  </si>
  <si>
    <t>总减伤</t>
    <phoneticPr fontId="3" type="noConversion"/>
  </si>
  <si>
    <t>总控制</t>
    <phoneticPr fontId="3" type="noConversion"/>
  </si>
  <si>
    <t>生存能力</t>
    <phoneticPr fontId="3" type="noConversion"/>
  </si>
  <si>
    <t>战力</t>
    <phoneticPr fontId="3" type="noConversion"/>
  </si>
  <si>
    <t>战斗节奏</t>
    <phoneticPr fontId="3" type="noConversion"/>
  </si>
  <si>
    <t>普攻时长</t>
    <phoneticPr fontId="1" type="noConversion"/>
  </si>
  <si>
    <t>普攻伤害</t>
    <phoneticPr fontId="1" type="noConversion"/>
  </si>
  <si>
    <t>理论生命值</t>
    <phoneticPr fontId="1" type="noConversion"/>
  </si>
  <si>
    <t>伤害人数</t>
    <phoneticPr fontId="1" type="noConversion"/>
  </si>
  <si>
    <t>召唤物时间</t>
    <phoneticPr fontId="1" type="noConversion"/>
  </si>
  <si>
    <t>召唤物防御</t>
    <phoneticPr fontId="1" type="noConversion"/>
  </si>
  <si>
    <t>召唤物生命</t>
    <phoneticPr fontId="1" type="noConversion"/>
  </si>
  <si>
    <t>召唤物个数</t>
    <phoneticPr fontId="1" type="noConversion"/>
  </si>
  <si>
    <t>BOSS技能</t>
    <phoneticPr fontId="1" type="noConversion"/>
  </si>
  <si>
    <t>防御buff</t>
    <phoneticPr fontId="1" type="noConversion"/>
  </si>
  <si>
    <t>治疗</t>
    <phoneticPr fontId="1" type="noConversion"/>
  </si>
  <si>
    <t>放陷阱</t>
    <phoneticPr fontId="1" type="noConversion"/>
  </si>
  <si>
    <t>召唤小怪</t>
    <phoneticPr fontId="1" type="noConversion"/>
  </si>
  <si>
    <t>召唤物攻击</t>
    <phoneticPr fontId="1" type="noConversion"/>
  </si>
  <si>
    <t>剧情梗概</t>
    <phoneticPr fontId="1" type="noConversion"/>
  </si>
  <si>
    <t>紫霞费劲心思逃出了牛魔王的魔爪，来到方寸山寻找至尊宝，却发现心目中脚踏七彩祥云的英雄在俗世中结婚生子，困于茶米油盐。紫霞不甘心，请求至尊宝与她私奔却遭拒绝。</t>
    <phoneticPr fontId="1" type="noConversion"/>
  </si>
  <si>
    <t>紫霞不相信至尊宝对自己无情，为了逼至尊宝跟自己走，她拐走了他的孩子小宝，至尊宝沿路追寻，还要一边对付方寸山上的妖怪。紫霞看到至尊宝为孩子拼命的样子，心中凄然，她放下孩子，至尊宝告诉她自己已是转世凡人不复神勇，然而只有凡人能够拥有爱情，应当知足。穿梭时空，即是翩然于三界之外，放下月光宝盒，方能回归生命真谛。白晶晶悄然出现，他们沉默着领着孩子走远。紫霞向他背影喊：你的背影，好像一条狗……</t>
    <phoneticPr fontId="1" type="noConversion"/>
  </si>
  <si>
    <t>紫霞还是觉得人生短暂，一切欲望都是虚无，宁愿带着月光宝盒漂流在时空中，他来向至尊宝辞别。此时天兵到来，称至尊宝与白晶晶为天之子与地之女，他们的孩子将毁灭天地规则为天庭不容，即刻擒回天庭。白晶晶与至尊宝奋死拼搏，紫霞也来助阵。最终他们寡不敌众，将死之时白晶晶自爆引动天地能量，只有至尊宝带着小宝与紫霞躲过一劫，至尊宝带着小宝浪迹天涯隐入红尘，紫霞依旧翩然方外。</t>
    <phoneticPr fontId="1" type="noConversion"/>
  </si>
  <si>
    <t>开篇剧情</t>
    <phoneticPr fontId="1" type="noConversion"/>
  </si>
  <si>
    <t>难度1</t>
    <phoneticPr fontId="1" type="noConversion"/>
  </si>
  <si>
    <t>难度2</t>
    <phoneticPr fontId="1" type="noConversion"/>
  </si>
  <si>
    <t>难度3</t>
    <phoneticPr fontId="1" type="noConversion"/>
  </si>
  <si>
    <t>玩法</t>
    <phoneticPr fontId="1" type="noConversion"/>
  </si>
  <si>
    <t>-</t>
    <phoneticPr fontId="1" type="noConversion"/>
  </si>
  <si>
    <t>她守在至尊宝家中亦步亦趋，执拗得不肯走。至尊宝愤而离家，紫霞在追赶中还要一边对付方寸山上的妖孽，没有追到至尊宝/追到至尊宝，至尊宝说自己已是凡人，要过凡人的生活；</t>
    <phoneticPr fontId="1" type="noConversion"/>
  </si>
  <si>
    <t>至尊宝自动向前走，玩家扮演的紫霞在至尊宝到达重点前追上他则胜利</t>
    <phoneticPr fontId="1" type="noConversion"/>
  </si>
  <si>
    <t>紫霞及小宝自动向前走，小宝持续掉血，玩家扮演的至尊宝需要在紫霞到达终点前且小宝血掉光前追上她们则胜利</t>
    <phoneticPr fontId="1" type="noConversion"/>
  </si>
  <si>
    <t>玩家控制紫霞，至尊宝及白晶晶自动战斗，玩家在天兵到达终点前救回小宝，且小宝血未掉光，则胜利。</t>
    <phoneticPr fontId="1" type="noConversion"/>
  </si>
  <si>
    <t>标识</t>
    <phoneticPr fontId="1" type="noConversion"/>
  </si>
  <si>
    <t>起始角度</t>
    <phoneticPr fontId="1" type="noConversion"/>
  </si>
  <si>
    <t>终止角度</t>
    <phoneticPr fontId="1" type="noConversion"/>
  </si>
  <si>
    <t>鼠标点击对应8方向</t>
    <phoneticPr fontId="1" type="noConversion"/>
  </si>
  <si>
    <t>鼠标点击对应4方向</t>
    <phoneticPr fontId="1" type="noConversion"/>
  </si>
  <si>
    <t>4方向对应8方向</t>
    <phoneticPr fontId="1" type="noConversion"/>
  </si>
  <si>
    <t>transfer</t>
    <phoneticPr fontId="1" type="noConversion"/>
  </si>
  <si>
    <t>npc</t>
    <phoneticPr fontId="1" type="noConversion"/>
  </si>
  <si>
    <t>备注</t>
    <phoneticPr fontId="1" type="noConversion"/>
  </si>
  <si>
    <t>item</t>
    <phoneticPr fontId="1" type="noConversion"/>
  </si>
  <si>
    <t>roleID</t>
    <phoneticPr fontId="1" type="noConversion"/>
  </si>
  <si>
    <t>itemID</t>
  </si>
  <si>
    <t>可在role表中获取具体信息</t>
    <phoneticPr fontId="1" type="noConversion"/>
  </si>
  <si>
    <t>0下一地图，1上一地图，对象范围表示传送阵范围</t>
    <phoneticPr fontId="1" type="noConversion"/>
  </si>
  <si>
    <t>object</t>
    <phoneticPr fontId="1" type="noConversion"/>
  </si>
  <si>
    <t>comment</t>
    <phoneticPr fontId="1" type="noConversion"/>
  </si>
  <si>
    <t>monster</t>
    <phoneticPr fontId="1" type="noConversion"/>
  </si>
  <si>
    <t>custom properties</t>
    <phoneticPr fontId="1" type="noConversion"/>
  </si>
  <si>
    <t>可在item表中获取具体信息；rangeID标识道具处于哪一个怪物的守卫区域，为空即为无怪物守卫</t>
    <phoneticPr fontId="1" type="noConversion"/>
  </si>
  <si>
    <t>bornPoint</t>
    <phoneticPr fontId="1" type="noConversion"/>
  </si>
  <si>
    <t>英雄出生点，理论上只有第一张地图有</t>
    <phoneticPr fontId="1" type="noConversion"/>
  </si>
  <si>
    <t>roleID</t>
    <phoneticPr fontId="1" type="noConversion"/>
  </si>
  <si>
    <t>主角</t>
    <phoneticPr fontId="1" type="noConversion"/>
  </si>
  <si>
    <t>itemID</t>
    <phoneticPr fontId="1" type="noConversion"/>
  </si>
  <si>
    <t>备注</t>
    <phoneticPr fontId="1" type="noConversion"/>
  </si>
  <si>
    <t>防1</t>
    <phoneticPr fontId="1" type="noConversion"/>
  </si>
  <si>
    <t>防2</t>
  </si>
  <si>
    <t>防3</t>
  </si>
  <si>
    <t>攻</t>
    <phoneticPr fontId="1" type="noConversion"/>
  </si>
  <si>
    <t>攻1</t>
    <phoneticPr fontId="1" type="noConversion"/>
  </si>
  <si>
    <t>攻2</t>
  </si>
  <si>
    <t>攻3</t>
  </si>
  <si>
    <t>血</t>
    <phoneticPr fontId="1" type="noConversion"/>
  </si>
  <si>
    <t>血1</t>
    <phoneticPr fontId="1" type="noConversion"/>
  </si>
  <si>
    <t>血2</t>
  </si>
  <si>
    <t>血3</t>
  </si>
  <si>
    <t>钱1</t>
    <phoneticPr fontId="1" type="noConversion"/>
  </si>
  <si>
    <t>钱2</t>
  </si>
  <si>
    <t>钱3</t>
  </si>
  <si>
    <t>可在role表中获取具体信息；对象范围表示怪物守卫区域，在一个地图中有唯一编号rangeID标识，可为空</t>
    <phoneticPr fontId="1" type="noConversion"/>
  </si>
  <si>
    <t>商人</t>
    <phoneticPr fontId="1" type="noConversion"/>
  </si>
  <si>
    <t>name</t>
    <phoneticPr fontId="1" type="noConversion"/>
  </si>
  <si>
    <t>rangeID</t>
    <phoneticPr fontId="1" type="noConversion"/>
  </si>
  <si>
    <t>roleID</t>
    <phoneticPr fontId="1" type="noConversion"/>
  </si>
  <si>
    <t>direction</t>
    <phoneticPr fontId="1" type="noConversion"/>
  </si>
  <si>
    <t>objectType</t>
    <phoneticPr fontId="1" type="noConversion"/>
  </si>
  <si>
    <t>图标</t>
    <phoneticPr fontId="1" type="noConversion"/>
  </si>
  <si>
    <t>icon</t>
    <phoneticPr fontId="1" type="noConversion"/>
  </si>
  <si>
    <t>function</t>
    <phoneticPr fontId="1" type="noConversion"/>
  </si>
  <si>
    <t>功能</t>
    <phoneticPr fontId="1" type="noConversion"/>
  </si>
  <si>
    <t>防</t>
    <phoneticPr fontId="1" type="noConversion"/>
  </si>
  <si>
    <t>金币</t>
    <phoneticPr fontId="1" type="noConversion"/>
  </si>
  <si>
    <t>钱4</t>
  </si>
  <si>
    <t>钱5</t>
  </si>
  <si>
    <t>attack</t>
    <phoneticPr fontId="1" type="noConversion"/>
  </si>
  <si>
    <t>defense</t>
    <phoneticPr fontId="1" type="noConversion"/>
  </si>
  <si>
    <t>hp</t>
    <phoneticPr fontId="1" type="noConversion"/>
  </si>
  <si>
    <t>coin</t>
    <phoneticPr fontId="1" type="noConversion"/>
  </si>
  <si>
    <t>物品ID</t>
    <phoneticPr fontId="1" type="noConversion"/>
  </si>
  <si>
    <t>comment</t>
    <phoneticPr fontId="1" type="noConversion"/>
  </si>
  <si>
    <t>角色ID</t>
    <phoneticPr fontId="1" type="noConversion"/>
  </si>
  <si>
    <t>类型</t>
    <phoneticPr fontId="1" type="noConversion"/>
  </si>
  <si>
    <t>type</t>
    <phoneticPr fontId="1" type="noConversion"/>
  </si>
  <si>
    <t>角色名</t>
    <phoneticPr fontId="1" type="noConversion"/>
  </si>
  <si>
    <t>头像</t>
    <phoneticPr fontId="1" type="noConversion"/>
  </si>
  <si>
    <t>声音列表</t>
    <phoneticPr fontId="1" type="noConversion"/>
  </si>
  <si>
    <t>攻</t>
    <phoneticPr fontId="1" type="noConversion"/>
  </si>
  <si>
    <t>防</t>
    <phoneticPr fontId="1" type="noConversion"/>
  </si>
  <si>
    <t>血</t>
    <phoneticPr fontId="1" type="noConversion"/>
  </si>
  <si>
    <t>暴击</t>
    <phoneticPr fontId="1" type="noConversion"/>
  </si>
  <si>
    <t>暴击</t>
    <phoneticPr fontId="1" type="noConversion"/>
  </si>
  <si>
    <t>防爆</t>
    <phoneticPr fontId="1" type="noConversion"/>
  </si>
  <si>
    <t>防爆</t>
    <phoneticPr fontId="1" type="noConversion"/>
  </si>
  <si>
    <t>移动速度</t>
    <phoneticPr fontId="1" type="noConversion"/>
  </si>
  <si>
    <t>name</t>
    <phoneticPr fontId="1" type="noConversion"/>
  </si>
  <si>
    <t>headIcon</t>
    <phoneticPr fontId="1" type="noConversion"/>
  </si>
  <si>
    <t>soundList</t>
    <phoneticPr fontId="1" type="noConversion"/>
  </si>
  <si>
    <t>hp</t>
    <phoneticPr fontId="1" type="noConversion"/>
  </si>
  <si>
    <t>critical</t>
    <phoneticPr fontId="1" type="noConversion"/>
  </si>
  <si>
    <t>lkk</t>
    <phoneticPr fontId="1" type="noConversion"/>
  </si>
  <si>
    <t>对话</t>
    <phoneticPr fontId="1" type="noConversion"/>
  </si>
  <si>
    <t>conversation</t>
    <phoneticPr fontId="1" type="noConversion"/>
  </si>
  <si>
    <t>暴击1</t>
    <phoneticPr fontId="1" type="noConversion"/>
  </si>
  <si>
    <t>暴击2</t>
  </si>
  <si>
    <t>暴击3</t>
  </si>
  <si>
    <t>防爆1</t>
    <phoneticPr fontId="1" type="noConversion"/>
  </si>
  <si>
    <t>防爆2</t>
  </si>
  <si>
    <t>防爆3</t>
  </si>
  <si>
    <t>block</t>
    <phoneticPr fontId="1" type="noConversion"/>
  </si>
  <si>
    <t>动画ID</t>
    <phoneticPr fontId="1" type="noConversion"/>
  </si>
  <si>
    <t>方向</t>
    <phoneticPr fontId="1" type="noConversion"/>
  </si>
  <si>
    <t>帧数</t>
    <phoneticPr fontId="1" type="noConversion"/>
  </si>
  <si>
    <t>flashID</t>
    <phoneticPr fontId="1" type="noConversion"/>
  </si>
  <si>
    <t>direction</t>
    <phoneticPr fontId="1" type="noConversion"/>
  </si>
  <si>
    <t>count</t>
    <phoneticPr fontId="1" type="noConversion"/>
  </si>
  <si>
    <t>plist</t>
    <phoneticPr fontId="1" type="noConversion"/>
  </si>
  <si>
    <t>合成文件名</t>
    <phoneticPr fontId="1" type="noConversion"/>
  </si>
  <si>
    <t>丫鬟</t>
    <phoneticPr fontId="1" type="noConversion"/>
  </si>
  <si>
    <t>npc默认方向</t>
    <phoneticPr fontId="1" type="noConversion"/>
  </si>
  <si>
    <t>师傅</t>
    <phoneticPr fontId="1" type="noConversion"/>
  </si>
  <si>
    <t>\item\item.plist</t>
    <phoneticPr fontId="1" type="noConversion"/>
  </si>
  <si>
    <t>怪物1</t>
    <phoneticPr fontId="1" type="noConversion"/>
  </si>
  <si>
    <t>怪物2</t>
  </si>
  <si>
    <t>怪物3</t>
  </si>
  <si>
    <t>怪物4</t>
  </si>
  <si>
    <t>怪物5</t>
  </si>
  <si>
    <t>怪物6</t>
  </si>
  <si>
    <t>怪物7</t>
  </si>
  <si>
    <t>怪物8</t>
  </si>
  <si>
    <t>怪物9</t>
  </si>
  <si>
    <t>怪物10</t>
  </si>
  <si>
    <t>怪物11</t>
  </si>
  <si>
    <t>怪物12</t>
  </si>
  <si>
    <t>怪物13</t>
  </si>
  <si>
    <t>毛毛虫</t>
    <phoneticPr fontId="1" type="noConversion"/>
  </si>
  <si>
    <t>怪物14</t>
  </si>
  <si>
    <t>狐妖</t>
    <phoneticPr fontId="1" type="noConversion"/>
  </si>
  <si>
    <t>龙族少年</t>
    <phoneticPr fontId="1" type="noConversion"/>
  </si>
  <si>
    <t>虾兵</t>
    <phoneticPr fontId="1" type="noConversion"/>
  </si>
  <si>
    <t>蟹将</t>
    <phoneticPr fontId="1" type="noConversion"/>
  </si>
  <si>
    <t>树精</t>
    <phoneticPr fontId="1" type="noConversion"/>
  </si>
  <si>
    <t>小青蛙</t>
    <phoneticPr fontId="1" type="noConversion"/>
  </si>
  <si>
    <t>老虎</t>
    <phoneticPr fontId="1" type="noConversion"/>
  </si>
  <si>
    <t>牛妖</t>
    <phoneticPr fontId="1" type="noConversion"/>
  </si>
  <si>
    <t>小乌龟</t>
    <phoneticPr fontId="1" type="noConversion"/>
  </si>
  <si>
    <t>狼</t>
    <phoneticPr fontId="1" type="noConversion"/>
  </si>
  <si>
    <t>刀兵</t>
    <phoneticPr fontId="1" type="noConversion"/>
  </si>
  <si>
    <t>蛙妖</t>
    <phoneticPr fontId="1" type="noConversion"/>
  </si>
  <si>
    <t>鬼灵</t>
    <phoneticPr fontId="1" type="noConversion"/>
  </si>
  <si>
    <t>备注</t>
    <phoneticPr fontId="1" type="noConversion"/>
  </si>
  <si>
    <t>comment</t>
    <phoneticPr fontId="1" type="noConversion"/>
  </si>
  <si>
    <t>攻击特效</t>
    <phoneticPr fontId="1" type="noConversion"/>
  </si>
  <si>
    <t>Aaffect</t>
    <phoneticPr fontId="1" type="noConversion"/>
  </si>
  <si>
    <t>崂山道士</t>
    <phoneticPr fontId="1" type="noConversion"/>
  </si>
  <si>
    <t>净空方丈</t>
    <phoneticPr fontId="1" type="noConversion"/>
  </si>
  <si>
    <t>antiCriRate</t>
    <phoneticPr fontId="1" type="noConversion"/>
  </si>
  <si>
    <t>criRate</t>
    <phoneticPr fontId="1" type="noConversion"/>
  </si>
  <si>
    <t>atk</t>
    <phoneticPr fontId="1" type="noConversion"/>
  </si>
  <si>
    <t>def</t>
    <phoneticPr fontId="1" type="noConversion"/>
  </si>
  <si>
    <t>speed</t>
    <phoneticPr fontId="1" type="noConversion"/>
  </si>
  <si>
    <t>dir</t>
    <phoneticPr fontId="1" type="noConversion"/>
  </si>
  <si>
    <t>[至宝被狐妖夺走了，快去拿回来！;年轻人，谢谢你。]</t>
    <phoneticPr fontId="1" type="noConversion"/>
  </si>
  <si>
    <t>[快来看一看，瞧一瞧。价格公道，包您满意~]</t>
    <phoneticPr fontId="1" type="noConversion"/>
  </si>
  <si>
    <t>[啊啊啊~啊~~~~~！]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</si>
</sst>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_ "/>
  </numFmts>
  <fonts count="7">
    <font>
      <sz val="11"/>
      <color theme="1"/>
      <name val="宋体"/>
      <family val="2"/>
      <scheme val="minor"/>
    </font>
    <font>
      <sz val="9"/>
      <name val="宋体"/>
      <family val="3"/>
      <charset val="134"/>
      <scheme val="minor"/>
    </font>
    <font>
      <sz val="11"/>
      <name val="宋体"/>
      <family val="3"/>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s>
  <cellStyleXfs count="1">
    <xf numFmtId="0" fontId="0" fillId="0" borderId="0"/>
  </cellStyleXfs>
  <cellXfs count="47">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9" fontId="0" fillId="4" borderId="0" xfId="0" applyNumberFormat="1" applyFill="1"/>
    <xf numFmtId="0" fontId="0" fillId="5" borderId="0" xfId="0" applyFill="1"/>
    <xf numFmtId="9" fontId="0" fillId="5" borderId="0" xfId="0" applyNumberFormat="1" applyFill="1"/>
    <xf numFmtId="0" fontId="2" fillId="3" borderId="1"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9" fontId="2" fillId="0" borderId="1" xfId="0" applyNumberFormat="1" applyFont="1" applyFill="1" applyBorder="1" applyAlignment="1">
      <alignment vertical="center"/>
    </xf>
    <xf numFmtId="0" fontId="0" fillId="0" borderId="3" xfId="0" applyFill="1" applyBorder="1" applyAlignment="1">
      <alignment vertical="center"/>
    </xf>
    <xf numFmtId="176" fontId="0" fillId="3" borderId="1" xfId="0" applyNumberFormat="1" applyFill="1" applyBorder="1" applyAlignment="1">
      <alignment vertical="center"/>
    </xf>
    <xf numFmtId="0" fontId="4" fillId="0" borderId="1" xfId="0" applyFont="1" applyFill="1" applyBorder="1" applyAlignment="1">
      <alignment vertical="center"/>
    </xf>
    <xf numFmtId="176" fontId="0" fillId="0" borderId="1" xfId="0" applyNumberForma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9" fontId="0" fillId="0" borderId="0" xfId="0" applyNumberFormat="1"/>
    <xf numFmtId="0" fontId="0" fillId="3" borderId="2" xfId="0" applyFill="1" applyBorder="1"/>
    <xf numFmtId="0" fontId="0" fillId="3" borderId="5" xfId="0" applyFill="1" applyBorder="1"/>
    <xf numFmtId="0" fontId="0" fillId="3" borderId="3" xfId="0" applyFill="1" applyBorder="1"/>
    <xf numFmtId="0" fontId="0" fillId="6" borderId="0" xfId="0" applyFill="1"/>
    <xf numFmtId="0" fontId="0" fillId="0" borderId="0" xfId="0"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xf numFmtId="0" fontId="0" fillId="6" borderId="1" xfId="0" applyFill="1" applyBorder="1"/>
    <xf numFmtId="0" fontId="0" fillId="3" borderId="1" xfId="0" applyFill="1" applyBorder="1"/>
    <xf numFmtId="0" fontId="0" fillId="6" borderId="1" xfId="0" applyFill="1" applyBorder="1" applyAlignment="1">
      <alignment horizontal="center"/>
    </xf>
    <xf numFmtId="49" fontId="0" fillId="6" borderId="1" xfId="0" applyNumberFormat="1" applyFill="1" applyBorder="1" applyAlignment="1">
      <alignment horizontal="center"/>
    </xf>
    <xf numFmtId="49" fontId="0" fillId="3" borderId="1" xfId="0" applyNumberFormat="1" applyFill="1" applyBorder="1" applyAlignment="1">
      <alignment horizontal="center"/>
    </xf>
    <xf numFmtId="49" fontId="0" fillId="0" borderId="0" xfId="0" applyNumberFormat="1" applyAlignment="1">
      <alignment horizontal="center"/>
    </xf>
    <xf numFmtId="0" fontId="0" fillId="0" borderId="1" xfId="0" applyBorder="1" applyAlignment="1">
      <alignment horizontal="left"/>
    </xf>
    <xf numFmtId="0" fontId="0" fillId="0" borderId="1" xfId="0" applyNumberFormat="1" applyBorder="1" applyAlignment="1">
      <alignment horizontal="center"/>
    </xf>
    <xf numFmtId="0" fontId="0" fillId="6" borderId="6" xfId="0" applyFill="1" applyBorder="1"/>
    <xf numFmtId="0" fontId="0" fillId="3" borderId="6" xfId="0" applyFill="1" applyBorder="1"/>
    <xf numFmtId="0" fontId="0" fillId="0" borderId="1" xfId="0" applyFill="1" applyBorder="1"/>
    <xf numFmtId="0" fontId="0" fillId="6" borderId="1" xfId="0" applyFill="1" applyBorder="1" applyAlignment="1">
      <alignment wrapText="1"/>
    </xf>
    <xf numFmtId="0" fontId="0" fillId="6" borderId="1" xfId="0" applyFill="1" applyBorder="1" applyAlignment="1"/>
    <xf numFmtId="0" fontId="0" fillId="0" borderId="1"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val>
            <c:numRef>
              <c:f>Sheet1!$A$1:$A$16</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0</xdr:rowOff>
    </xdr:from>
    <xdr:to>
      <xdr:col>9</xdr:col>
      <xdr:colOff>219075</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opLeftCell="A40" zoomScale="85" zoomScaleNormal="85" workbookViewId="0">
      <selection activeCell="G65" sqref="G65"/>
    </sheetView>
  </sheetViews>
  <sheetFormatPr defaultRowHeight="13.5"/>
  <cols>
    <col min="1" max="1" width="12" customWidth="1"/>
    <col min="2" max="2" width="9.625" customWidth="1"/>
    <col min="3" max="3" width="8.625" customWidth="1"/>
    <col min="4" max="4" width="7.25" customWidth="1"/>
    <col min="6" max="6" width="7.625" customWidth="1"/>
    <col min="7" max="7" width="7.875" customWidth="1"/>
    <col min="8" max="8" width="12.25" customWidth="1"/>
    <col min="17" max="17" width="9.5" bestFit="1" customWidth="1"/>
  </cols>
  <sheetData>
    <row r="1" spans="1:14" s="1" customFormat="1" ht="29.25" customHeight="1">
      <c r="A1" s="1" t="s">
        <v>3</v>
      </c>
    </row>
    <row r="3" spans="1:14">
      <c r="A3" s="2" t="s">
        <v>0</v>
      </c>
      <c r="B3" s="2" t="s">
        <v>1</v>
      </c>
      <c r="C3" s="2">
        <v>1200</v>
      </c>
      <c r="D3" s="2" t="s">
        <v>2</v>
      </c>
      <c r="E3" s="2" t="s">
        <v>18</v>
      </c>
      <c r="F3" s="2">
        <v>2</v>
      </c>
      <c r="G3" s="2" t="s">
        <v>19</v>
      </c>
    </row>
    <row r="5" spans="1:14">
      <c r="A5" s="1" t="s">
        <v>51</v>
      </c>
      <c r="B5" s="1"/>
      <c r="C5" s="1"/>
      <c r="D5" s="1"/>
      <c r="E5" s="1"/>
      <c r="F5" s="1"/>
      <c r="G5" s="1" t="s">
        <v>52</v>
      </c>
      <c r="H5" s="1">
        <v>100</v>
      </c>
      <c r="I5" s="1">
        <v>50</v>
      </c>
      <c r="J5" s="1">
        <f>(H5-I5)*C3/G7</f>
        <v>35950</v>
      </c>
      <c r="K5" s="1"/>
      <c r="L5" s="1"/>
      <c r="M5" s="1"/>
      <c r="N5" s="1"/>
    </row>
    <row r="6" spans="1:14">
      <c r="A6" s="2"/>
      <c r="B6" s="2" t="s">
        <v>14</v>
      </c>
      <c r="C6" s="2" t="s">
        <v>15</v>
      </c>
      <c r="D6" s="2" t="s">
        <v>13</v>
      </c>
      <c r="E6" s="2" t="s">
        <v>10</v>
      </c>
      <c r="F6" s="2" t="s">
        <v>11</v>
      </c>
      <c r="G6" s="2" t="s">
        <v>16</v>
      </c>
      <c r="H6" s="2" t="s">
        <v>5</v>
      </c>
      <c r="I6" s="2" t="s">
        <v>6</v>
      </c>
      <c r="J6" s="2" t="s">
        <v>7</v>
      </c>
      <c r="K6" s="2" t="s">
        <v>8</v>
      </c>
      <c r="L6" s="2" t="s">
        <v>19</v>
      </c>
      <c r="M6" s="2" t="s">
        <v>18</v>
      </c>
      <c r="N6" s="2" t="s">
        <v>20</v>
      </c>
    </row>
    <row r="7" spans="1:14">
      <c r="A7" s="2" t="s">
        <v>4</v>
      </c>
      <c r="B7" s="4">
        <v>1</v>
      </c>
      <c r="C7" s="5">
        <v>1</v>
      </c>
      <c r="D7" s="4">
        <f>C3</f>
        <v>1200</v>
      </c>
      <c r="E7" s="4">
        <v>2</v>
      </c>
      <c r="F7" s="4">
        <v>5</v>
      </c>
      <c r="G7" s="4">
        <f>C44</f>
        <v>1.6689847009735743</v>
      </c>
      <c r="H7" s="4">
        <f>H5+B38</f>
        <v>177.63157894736844</v>
      </c>
      <c r="I7" s="4">
        <f>I5+C38</f>
        <v>94.73684210526315</v>
      </c>
      <c r="J7" s="4">
        <f>J5+D38</f>
        <v>37571.052631578947</v>
      </c>
      <c r="K7" s="4">
        <v>50</v>
      </c>
      <c r="L7" s="4">
        <v>40</v>
      </c>
      <c r="M7" s="4"/>
      <c r="N7" s="4"/>
    </row>
    <row r="8" spans="1:14">
      <c r="A8" s="2" t="s">
        <v>9</v>
      </c>
      <c r="B8" s="4">
        <v>1</v>
      </c>
      <c r="C8" s="5">
        <v>0.4</v>
      </c>
      <c r="D8" s="4">
        <v>300</v>
      </c>
      <c r="E8" s="4">
        <v>1.5</v>
      </c>
      <c r="F8" s="4">
        <v>3</v>
      </c>
      <c r="G8" s="4">
        <v>1.2</v>
      </c>
      <c r="H8" s="3">
        <f>$J$7*C8*$F$7/(D8/G8)/B8/M8/E8+$I$7</f>
        <v>276.89952153110045</v>
      </c>
      <c r="I8" s="3">
        <f>$H$7-J8*F8/(D8/$G$7)/N8/$E$7</f>
        <v>38.549520532903898</v>
      </c>
      <c r="J8" s="3">
        <v>20000</v>
      </c>
      <c r="K8" s="4">
        <v>50</v>
      </c>
      <c r="L8" s="4">
        <v>30</v>
      </c>
      <c r="M8" s="4">
        <f>(K8-$L$7)/100+1</f>
        <v>1.1000000000000001</v>
      </c>
      <c r="N8" s="4">
        <f>($K$7-L8)/100+1</f>
        <v>1.2</v>
      </c>
    </row>
    <row r="9" spans="1:14">
      <c r="A9" s="2" t="s">
        <v>53</v>
      </c>
      <c r="B9" s="4">
        <v>5</v>
      </c>
      <c r="C9" s="5">
        <v>0.1</v>
      </c>
      <c r="D9" s="4">
        <v>15</v>
      </c>
      <c r="E9" s="4">
        <v>1</v>
      </c>
      <c r="F9" s="4">
        <v>1</v>
      </c>
      <c r="G9" s="4">
        <v>1</v>
      </c>
      <c r="H9" s="3">
        <f>$J$7*C9*$F$7/(D9/G9)/B9/M9/E9+$I$7</f>
        <v>345.21052631578948</v>
      </c>
      <c r="I9" s="3">
        <f>$H$7-J9*F9/(D9/$G$7)/N9/$E$7</f>
        <v>49.248140410939641</v>
      </c>
      <c r="J9" s="3">
        <v>3000</v>
      </c>
      <c r="K9" s="4">
        <v>40</v>
      </c>
      <c r="L9" s="4">
        <v>20</v>
      </c>
      <c r="M9" s="4">
        <f>(K9-$L$7)/100+1</f>
        <v>1</v>
      </c>
      <c r="N9" s="4">
        <f t="shared" ref="N9:N11" si="0">($K$7-L9)/100+1</f>
        <v>1.3</v>
      </c>
    </row>
    <row r="10" spans="1:14">
      <c r="A10" s="2" t="s">
        <v>54</v>
      </c>
      <c r="B10" s="4">
        <v>25</v>
      </c>
      <c r="C10" s="5">
        <v>0.3</v>
      </c>
      <c r="D10" s="4">
        <v>8</v>
      </c>
      <c r="E10" s="4">
        <v>1</v>
      </c>
      <c r="F10" s="4">
        <v>1</v>
      </c>
      <c r="G10" s="4">
        <v>1</v>
      </c>
      <c r="H10" s="3">
        <f>$J$7*C10*$F$7/(D10/G10)/B10/M10/E10+$I$7</f>
        <v>363.1015037593985</v>
      </c>
      <c r="I10" s="3">
        <f>$H$7-J10*F10/(D10/$G$7)/N10/$E$7</f>
        <v>3.7790059292877913</v>
      </c>
      <c r="J10" s="3">
        <v>2000</v>
      </c>
      <c r="K10" s="4">
        <v>45</v>
      </c>
      <c r="L10" s="4">
        <v>30</v>
      </c>
      <c r="M10" s="4">
        <f>(K10-$L$7)/100+1</f>
        <v>1.05</v>
      </c>
      <c r="N10" s="4">
        <f t="shared" si="0"/>
        <v>1.2</v>
      </c>
    </row>
    <row r="11" spans="1:14">
      <c r="A11" s="2" t="s">
        <v>12</v>
      </c>
      <c r="B11" s="4">
        <v>5</v>
      </c>
      <c r="C11" s="5">
        <v>0.05</v>
      </c>
      <c r="D11" s="4">
        <v>5</v>
      </c>
      <c r="E11" s="4">
        <v>1</v>
      </c>
      <c r="F11" s="4">
        <v>1</v>
      </c>
      <c r="G11" s="4">
        <v>1</v>
      </c>
      <c r="H11" s="3">
        <f>$J$7*C11*$F$7/(D11/G11)/B11/M11/E11+$I$7</f>
        <v>470.4473684210526</v>
      </c>
      <c r="I11" s="3">
        <f>$H$7-J11*F11/(D11/$G$7)/N11/$E$7</f>
        <v>25.905697040679883</v>
      </c>
      <c r="J11" s="3">
        <v>1000</v>
      </c>
      <c r="K11" s="4">
        <v>40</v>
      </c>
      <c r="L11" s="4">
        <v>40</v>
      </c>
      <c r="M11" s="4">
        <f>(K11-$L$7)/100+1</f>
        <v>1</v>
      </c>
      <c r="N11" s="4">
        <f t="shared" si="0"/>
        <v>1.1000000000000001</v>
      </c>
    </row>
    <row r="12" spans="1:14">
      <c r="B12" s="6" t="s">
        <v>17</v>
      </c>
      <c r="C12" s="7">
        <f>SUM(C8:C11)</f>
        <v>0.85000000000000009</v>
      </c>
      <c r="D12" s="6">
        <f t="array" ref="D12">SUM(D8:D11*B8:B11)</f>
        <v>600</v>
      </c>
      <c r="I12" s="3"/>
    </row>
    <row r="14" spans="1:14">
      <c r="A14" s="1" t="s">
        <v>21</v>
      </c>
      <c r="B14" s="1" t="s">
        <v>22</v>
      </c>
      <c r="E14" s="1" t="s">
        <v>23</v>
      </c>
    </row>
    <row r="15" spans="1:14">
      <c r="A15" s="2"/>
      <c r="B15" s="2" t="s">
        <v>5</v>
      </c>
      <c r="C15" s="2" t="s">
        <v>6</v>
      </c>
      <c r="D15" s="2" t="s">
        <v>7</v>
      </c>
      <c r="E15" s="2" t="s">
        <v>24</v>
      </c>
      <c r="F15" s="2" t="s">
        <v>25</v>
      </c>
      <c r="G15" s="2" t="s">
        <v>26</v>
      </c>
      <c r="H15" s="2" t="s">
        <v>25</v>
      </c>
      <c r="I15" s="2" t="s">
        <v>27</v>
      </c>
      <c r="J15" s="2" t="s">
        <v>25</v>
      </c>
    </row>
    <row r="16" spans="1:14">
      <c r="A16" t="s">
        <v>33</v>
      </c>
      <c r="B16">
        <v>10</v>
      </c>
      <c r="C16">
        <v>5</v>
      </c>
    </row>
    <row r="17" spans="1:10">
      <c r="A17" t="s">
        <v>34</v>
      </c>
      <c r="B17">
        <v>5</v>
      </c>
      <c r="D17">
        <v>200</v>
      </c>
    </row>
    <row r="18" spans="1:10">
      <c r="A18" t="s">
        <v>35</v>
      </c>
      <c r="C18">
        <v>10</v>
      </c>
      <c r="D18">
        <v>400</v>
      </c>
    </row>
    <row r="19" spans="1:10">
      <c r="A19" t="s">
        <v>36</v>
      </c>
      <c r="B19">
        <v>10</v>
      </c>
      <c r="C19">
        <v>10</v>
      </c>
      <c r="D19">
        <v>120</v>
      </c>
    </row>
    <row r="20" spans="1:10">
      <c r="A20" t="s">
        <v>41</v>
      </c>
      <c r="B20">
        <v>30</v>
      </c>
      <c r="C20">
        <v>15</v>
      </c>
    </row>
    <row r="21" spans="1:10">
      <c r="A21" t="s">
        <v>42</v>
      </c>
      <c r="B21">
        <v>30</v>
      </c>
      <c r="D21">
        <v>600</v>
      </c>
    </row>
    <row r="22" spans="1:10">
      <c r="A22" t="s">
        <v>43</v>
      </c>
      <c r="C22">
        <v>20</v>
      </c>
      <c r="D22">
        <v>800</v>
      </c>
    </row>
    <row r="23" spans="1:10">
      <c r="A23" t="s">
        <v>44</v>
      </c>
      <c r="B23">
        <v>20</v>
      </c>
      <c r="C23">
        <v>20</v>
      </c>
      <c r="D23">
        <v>240</v>
      </c>
    </row>
    <row r="24" spans="1:10">
      <c r="A24" t="s">
        <v>45</v>
      </c>
      <c r="B24">
        <v>50</v>
      </c>
      <c r="C24">
        <v>25</v>
      </c>
    </row>
    <row r="25" spans="1:10">
      <c r="A25" t="s">
        <v>46</v>
      </c>
      <c r="C25">
        <v>25</v>
      </c>
      <c r="D25">
        <v>1000</v>
      </c>
    </row>
    <row r="26" spans="1:10">
      <c r="A26" t="s">
        <v>47</v>
      </c>
      <c r="B26">
        <v>60</v>
      </c>
      <c r="D26">
        <v>1200</v>
      </c>
    </row>
    <row r="27" spans="1:10">
      <c r="A27" t="s">
        <v>48</v>
      </c>
      <c r="B27">
        <v>80</v>
      </c>
    </row>
    <row r="28" spans="1:10">
      <c r="A28" t="s">
        <v>49</v>
      </c>
      <c r="C28">
        <v>40</v>
      </c>
    </row>
    <row r="29" spans="1:10">
      <c r="A29" t="s">
        <v>50</v>
      </c>
      <c r="D29">
        <v>1600</v>
      </c>
    </row>
    <row r="30" spans="1:10">
      <c r="A30" t="s">
        <v>28</v>
      </c>
      <c r="E30">
        <v>1.5</v>
      </c>
      <c r="F30">
        <v>10</v>
      </c>
    </row>
    <row r="31" spans="1:10">
      <c r="A31" t="s">
        <v>29</v>
      </c>
      <c r="G31">
        <v>1.5</v>
      </c>
      <c r="H31">
        <v>10</v>
      </c>
    </row>
    <row r="32" spans="1:10">
      <c r="A32" t="s">
        <v>30</v>
      </c>
      <c r="I32">
        <v>1.5</v>
      </c>
      <c r="J32">
        <v>10</v>
      </c>
    </row>
    <row r="33" spans="1:21">
      <c r="A33" t="s">
        <v>31</v>
      </c>
      <c r="E33">
        <v>0.5</v>
      </c>
      <c r="F33">
        <v>10</v>
      </c>
    </row>
    <row r="34" spans="1:21">
      <c r="A34" t="s">
        <v>32</v>
      </c>
      <c r="G34">
        <v>0.5</v>
      </c>
      <c r="H34">
        <v>10</v>
      </c>
    </row>
    <row r="35" spans="1:21">
      <c r="A35" s="1" t="s">
        <v>37</v>
      </c>
      <c r="B35" s="2">
        <f>SUM(B16:B34)</f>
        <v>295</v>
      </c>
      <c r="C35" s="2">
        <f t="shared" ref="C35:J35" si="1">SUM(C16:C34)</f>
        <v>170</v>
      </c>
      <c r="D35" s="2">
        <f t="shared" si="1"/>
        <v>6160</v>
      </c>
      <c r="E35" s="2">
        <f t="shared" si="1"/>
        <v>2</v>
      </c>
      <c r="F35" s="2">
        <f t="shared" si="1"/>
        <v>20</v>
      </c>
      <c r="G35" s="2">
        <f t="shared" si="1"/>
        <v>2</v>
      </c>
      <c r="H35" s="2">
        <f t="shared" si="1"/>
        <v>20</v>
      </c>
      <c r="I35" s="2">
        <f t="shared" si="1"/>
        <v>1.5</v>
      </c>
      <c r="J35" s="2">
        <f t="shared" si="1"/>
        <v>10</v>
      </c>
    </row>
    <row r="36" spans="1:21">
      <c r="A36" s="1" t="s">
        <v>38</v>
      </c>
      <c r="B36" s="2">
        <f>COUNTA($A$16:$A$34)</f>
        <v>19</v>
      </c>
      <c r="C36" s="2">
        <f t="shared" ref="C36:J36" si="2">COUNTA($A$16:$A$34)</f>
        <v>19</v>
      </c>
      <c r="D36" s="2">
        <f t="shared" si="2"/>
        <v>19</v>
      </c>
      <c r="E36" s="2">
        <f t="shared" si="2"/>
        <v>19</v>
      </c>
      <c r="F36" s="2">
        <f t="shared" si="2"/>
        <v>19</v>
      </c>
      <c r="G36" s="2">
        <f t="shared" si="2"/>
        <v>19</v>
      </c>
      <c r="H36" s="2">
        <f t="shared" si="2"/>
        <v>19</v>
      </c>
      <c r="I36" s="2">
        <f t="shared" si="2"/>
        <v>19</v>
      </c>
      <c r="J36" s="2">
        <f t="shared" si="2"/>
        <v>19</v>
      </c>
    </row>
    <row r="37" spans="1:21">
      <c r="A37" s="1" t="s">
        <v>39</v>
      </c>
      <c r="B37" s="2">
        <f>$B$11</f>
        <v>5</v>
      </c>
      <c r="C37" s="2">
        <f t="shared" ref="C37:J37" si="3">$B$11</f>
        <v>5</v>
      </c>
      <c r="D37" s="2">
        <f t="shared" si="3"/>
        <v>5</v>
      </c>
      <c r="E37" s="2">
        <f t="shared" si="3"/>
        <v>5</v>
      </c>
      <c r="F37" s="2">
        <f t="shared" si="3"/>
        <v>5</v>
      </c>
      <c r="G37" s="2">
        <f t="shared" si="3"/>
        <v>5</v>
      </c>
      <c r="H37" s="2">
        <f t="shared" si="3"/>
        <v>5</v>
      </c>
      <c r="I37" s="2">
        <f t="shared" si="3"/>
        <v>5</v>
      </c>
      <c r="J37" s="2">
        <f t="shared" si="3"/>
        <v>5</v>
      </c>
    </row>
    <row r="38" spans="1:21">
      <c r="A38" s="1" t="s">
        <v>40</v>
      </c>
      <c r="B38" s="2">
        <f>B35/B36*B37</f>
        <v>77.631578947368425</v>
      </c>
      <c r="C38" s="2">
        <f t="shared" ref="C38:D38" si="4">C35/C36*C37</f>
        <v>44.736842105263158</v>
      </c>
      <c r="D38" s="2">
        <f t="shared" si="4"/>
        <v>1621.0526315789475</v>
      </c>
      <c r="E38" s="2">
        <v>1</v>
      </c>
      <c r="F38" s="2">
        <v>10</v>
      </c>
      <c r="G38" s="2">
        <v>1</v>
      </c>
      <c r="H38" s="2">
        <v>10</v>
      </c>
      <c r="I38" s="2">
        <v>1</v>
      </c>
      <c r="J38" s="2">
        <v>10</v>
      </c>
    </row>
    <row r="40" spans="1:21">
      <c r="C40">
        <f>D38/(B38-C38)</f>
        <v>49.28</v>
      </c>
    </row>
    <row r="42" spans="1:21">
      <c r="A42" s="1" t="s">
        <v>55</v>
      </c>
      <c r="B42" s="1"/>
      <c r="C42" s="1"/>
      <c r="D42" s="1"/>
      <c r="E42" s="1"/>
      <c r="F42" s="1"/>
      <c r="G42" s="1"/>
    </row>
    <row r="43" spans="1:21">
      <c r="A43" s="2" t="str">
        <f t="shared" ref="A43:C44" si="5">E6</f>
        <v>技能攻击倍率</v>
      </c>
      <c r="B43" s="2" t="str">
        <f t="shared" si="5"/>
        <v>技能生命倍率</v>
      </c>
      <c r="C43" s="2" t="str">
        <f t="shared" si="5"/>
        <v>平均攻击时间</v>
      </c>
      <c r="D43" s="2" t="str">
        <f t="shared" ref="D43" si="6">A3</f>
        <v>战斗时长</v>
      </c>
      <c r="E43" s="2" t="s">
        <v>79</v>
      </c>
      <c r="F43" s="2" t="s">
        <v>80</v>
      </c>
      <c r="G43" s="2" t="s">
        <v>81</v>
      </c>
      <c r="K43" s="2" t="str">
        <f t="shared" ref="K43:M44" si="7">H6</f>
        <v>攻击</v>
      </c>
      <c r="L43" s="2" t="str">
        <f t="shared" si="7"/>
        <v>防御</v>
      </c>
      <c r="M43" s="2" t="str">
        <f t="shared" si="7"/>
        <v>生命</v>
      </c>
    </row>
    <row r="44" spans="1:21">
      <c r="A44">
        <f t="shared" si="5"/>
        <v>2</v>
      </c>
      <c r="B44">
        <f t="shared" si="5"/>
        <v>5</v>
      </c>
      <c r="C44">
        <f>D44/(SUM($H$46:$H$49)+$L$46)</f>
        <v>1.6689847009735743</v>
      </c>
      <c r="D44">
        <f>D8</f>
        <v>300</v>
      </c>
      <c r="E44">
        <v>1</v>
      </c>
      <c r="F44" s="21">
        <v>1</v>
      </c>
      <c r="G44">
        <v>600</v>
      </c>
      <c r="K44">
        <f t="shared" si="7"/>
        <v>177.63157894736844</v>
      </c>
      <c r="L44">
        <f t="shared" si="7"/>
        <v>94.73684210526315</v>
      </c>
      <c r="M44">
        <f t="shared" si="7"/>
        <v>37571.052631578947</v>
      </c>
    </row>
    <row r="45" spans="1:21">
      <c r="B45" s="8" t="s">
        <v>60</v>
      </c>
      <c r="C45" s="9" t="s">
        <v>61</v>
      </c>
      <c r="D45" s="9" t="s">
        <v>62</v>
      </c>
      <c r="E45" s="9" t="s">
        <v>63</v>
      </c>
      <c r="F45" s="9" t="s">
        <v>64</v>
      </c>
      <c r="G45" s="10" t="s">
        <v>65</v>
      </c>
      <c r="H45" s="9" t="s">
        <v>66</v>
      </c>
      <c r="I45" s="11" t="s">
        <v>67</v>
      </c>
      <c r="J45" s="11" t="s">
        <v>82</v>
      </c>
      <c r="K45" s="11" t="s">
        <v>68</v>
      </c>
      <c r="L45" s="9" t="s">
        <v>69</v>
      </c>
      <c r="M45" s="9" t="s">
        <v>70</v>
      </c>
      <c r="N45" s="9" t="s">
        <v>71</v>
      </c>
      <c r="O45" s="16" t="s">
        <v>72</v>
      </c>
      <c r="P45" s="9" t="s">
        <v>73</v>
      </c>
      <c r="Q45" s="9" t="s">
        <v>74</v>
      </c>
      <c r="R45" s="9" t="s">
        <v>75</v>
      </c>
      <c r="S45" s="9" t="s">
        <v>76</v>
      </c>
      <c r="T45" s="9" t="s">
        <v>77</v>
      </c>
      <c r="U45" s="9" t="s">
        <v>78</v>
      </c>
    </row>
    <row r="46" spans="1:21">
      <c r="A46" t="s">
        <v>56</v>
      </c>
      <c r="B46" s="14">
        <v>6</v>
      </c>
      <c r="C46" s="17">
        <v>2.5</v>
      </c>
      <c r="D46" s="17">
        <v>15</v>
      </c>
      <c r="E46" s="12"/>
      <c r="F46" s="12"/>
      <c r="G46" s="13"/>
      <c r="H46" s="12">
        <f>INT($D$44/D46)</f>
        <v>20</v>
      </c>
      <c r="I46" s="15">
        <f>B46/C46</f>
        <v>2.4</v>
      </c>
      <c r="J46" s="15">
        <v>3</v>
      </c>
      <c r="K46" s="15">
        <f>H46*B46+H47*B47+H48*B48+H49*B49</f>
        <v>498</v>
      </c>
      <c r="L46" s="12">
        <f>IF(($D$44-(H46*C46+H47*C47+H48*C48+H49*C49))/$E$44&lt;0,0,$D$44-(H46*C46+H47*C47+H48*C48+H49*C49)/$E$44)</f>
        <v>103.75</v>
      </c>
      <c r="M46" s="12">
        <f>L46*$F$44</f>
        <v>103.75</v>
      </c>
      <c r="N46" s="12">
        <f>K46+M46</f>
        <v>601.75</v>
      </c>
      <c r="O46" s="18">
        <f>N46/$D$44</f>
        <v>2.0058333333333334</v>
      </c>
      <c r="P46" s="12">
        <f>$D$44/D46*F46+$D$44/D47*F47+$D$44/D48*F48+$D$44/D49*F49</f>
        <v>0</v>
      </c>
      <c r="Q46" s="12">
        <f>$D$44/D46*G46+$D$44/D47*G47+$D$44/D48*G48+$D$44/D49*G49</f>
        <v>1000.0000000000001</v>
      </c>
      <c r="R46" s="12">
        <f>$D$44/D46*E46+$D$44/D47*E47+$D$44/D48*E48+$D$44/D49*E49</f>
        <v>150</v>
      </c>
      <c r="S46" s="12">
        <f>(($G$44+(R46+Q46)*$F$44*$A$44)*(1+P46))</f>
        <v>2900</v>
      </c>
      <c r="T46" s="12">
        <f>INT(N46*S46)</f>
        <v>1745075</v>
      </c>
      <c r="U46" s="12">
        <f>$G$44/O46</f>
        <v>299.12754466140422</v>
      </c>
    </row>
    <row r="47" spans="1:21">
      <c r="A47" t="s">
        <v>57</v>
      </c>
      <c r="B47" s="14">
        <v>4</v>
      </c>
      <c r="C47" s="17">
        <f>24/20</f>
        <v>1.2</v>
      </c>
      <c r="D47" s="17">
        <v>12</v>
      </c>
      <c r="E47" s="12">
        <v>6</v>
      </c>
      <c r="F47" s="12"/>
      <c r="G47" s="13"/>
      <c r="H47" s="12">
        <f t="shared" ref="H47:H49" si="8">INT($D$44/D47)</f>
        <v>25</v>
      </c>
      <c r="I47" s="15">
        <f t="shared" ref="I47:I49" si="9">B47/C47</f>
        <v>3.3333333333333335</v>
      </c>
      <c r="J47" s="15">
        <v>1</v>
      </c>
      <c r="K47" s="19"/>
      <c r="L47" s="19"/>
      <c r="M47" s="19"/>
      <c r="N47" s="19"/>
      <c r="O47" s="20"/>
      <c r="P47" s="19"/>
      <c r="Q47" s="19"/>
      <c r="R47" s="19"/>
      <c r="S47" s="19"/>
      <c r="T47" s="19"/>
      <c r="U47" s="19"/>
    </row>
    <row r="48" spans="1:21">
      <c r="A48" t="s">
        <v>58</v>
      </c>
      <c r="B48" s="14">
        <v>10</v>
      </c>
      <c r="C48" s="17">
        <v>4.55</v>
      </c>
      <c r="D48" s="17">
        <v>20</v>
      </c>
      <c r="E48" s="12"/>
      <c r="F48" s="12"/>
      <c r="G48" s="13"/>
      <c r="H48" s="12">
        <f t="shared" si="8"/>
        <v>15</v>
      </c>
      <c r="I48" s="15">
        <f t="shared" si="9"/>
        <v>2.197802197802198</v>
      </c>
      <c r="J48" s="15">
        <v>1</v>
      </c>
      <c r="K48" s="19"/>
      <c r="L48" s="19"/>
      <c r="M48" s="19"/>
      <c r="N48" s="19"/>
      <c r="O48" s="20"/>
      <c r="P48" s="19"/>
      <c r="Q48" s="19"/>
      <c r="R48" s="19"/>
      <c r="S48" s="19"/>
      <c r="T48" s="19"/>
      <c r="U48" s="19"/>
    </row>
    <row r="49" spans="1:21">
      <c r="A49" t="s">
        <v>59</v>
      </c>
      <c r="B49" s="14">
        <v>8</v>
      </c>
      <c r="C49" s="17">
        <v>3</v>
      </c>
      <c r="D49" s="17">
        <v>18</v>
      </c>
      <c r="E49" s="12"/>
      <c r="F49" s="12"/>
      <c r="G49" s="13">
        <v>60</v>
      </c>
      <c r="H49" s="12">
        <f t="shared" si="8"/>
        <v>16</v>
      </c>
      <c r="I49" s="15">
        <f t="shared" si="9"/>
        <v>2.6666666666666665</v>
      </c>
      <c r="J49" s="15">
        <v>1</v>
      </c>
      <c r="K49" t="s">
        <v>86</v>
      </c>
      <c r="L49">
        <v>3</v>
      </c>
      <c r="M49" s="19" t="s">
        <v>83</v>
      </c>
      <c r="N49" s="19">
        <f>G49/$O$46</f>
        <v>29.912754466140424</v>
      </c>
      <c r="O49" s="19" t="s">
        <v>84</v>
      </c>
      <c r="P49" s="19">
        <v>50</v>
      </c>
      <c r="Q49" s="20" t="s">
        <v>85</v>
      </c>
      <c r="R49" s="19">
        <f>G49*F44/$L$49*($K$53-P49)</f>
        <v>4537.9904306220087</v>
      </c>
      <c r="S49" s="19" t="s">
        <v>92</v>
      </c>
      <c r="T49" s="19">
        <f>B49/$N$49/$L$49*$K$44+$L$53</f>
        <v>54.385046848693371</v>
      </c>
      <c r="U49" s="19"/>
    </row>
    <row r="51" spans="1:21">
      <c r="A51" s="1" t="s">
        <v>87</v>
      </c>
      <c r="B51" s="1"/>
      <c r="C51" s="1"/>
      <c r="D51" s="1"/>
      <c r="E51" s="1"/>
      <c r="F51" s="1"/>
      <c r="G51" s="1"/>
    </row>
    <row r="52" spans="1:21">
      <c r="A52" s="2" t="str">
        <f t="shared" ref="A52:G53" si="10">A43</f>
        <v>技能攻击倍率</v>
      </c>
      <c r="B52" s="2" t="str">
        <f t="shared" si="10"/>
        <v>技能生命倍率</v>
      </c>
      <c r="C52" s="2" t="str">
        <f t="shared" si="10"/>
        <v>平均攻击时间</v>
      </c>
      <c r="D52" s="2" t="str">
        <f t="shared" si="10"/>
        <v>战斗时长</v>
      </c>
      <c r="E52" s="2" t="str">
        <f t="shared" si="10"/>
        <v>普攻时长</v>
      </c>
      <c r="F52" s="2" t="str">
        <f t="shared" si="10"/>
        <v>普攻伤害</v>
      </c>
      <c r="G52" s="2" t="str">
        <f t="shared" si="10"/>
        <v>理论生命值</v>
      </c>
      <c r="K52" s="2" t="str">
        <f t="shared" ref="K52:M52" si="11">K43</f>
        <v>攻击</v>
      </c>
      <c r="L52" s="2" t="str">
        <f t="shared" si="11"/>
        <v>防御</v>
      </c>
      <c r="M52" s="2" t="str">
        <f t="shared" si="11"/>
        <v>生命</v>
      </c>
    </row>
    <row r="53" spans="1:21">
      <c r="A53">
        <f t="shared" ref="A53:B53" si="12">E8</f>
        <v>1.5</v>
      </c>
      <c r="B53">
        <f t="shared" si="12"/>
        <v>3</v>
      </c>
      <c r="C53">
        <f>D53/(SUM($H$46:$H$49)+$L$46)</f>
        <v>1.6689847009735743</v>
      </c>
      <c r="D53">
        <f t="shared" si="10"/>
        <v>300</v>
      </c>
      <c r="E53">
        <f t="shared" si="10"/>
        <v>1</v>
      </c>
      <c r="F53" s="21">
        <f t="shared" si="10"/>
        <v>1</v>
      </c>
      <c r="G53">
        <f t="shared" si="10"/>
        <v>600</v>
      </c>
      <c r="K53">
        <f t="shared" ref="K53:M53" si="13">H8</f>
        <v>276.89952153110045</v>
      </c>
      <c r="L53">
        <f t="shared" si="13"/>
        <v>38.549520532903898</v>
      </c>
      <c r="M53">
        <f t="shared" si="13"/>
        <v>20000</v>
      </c>
    </row>
    <row r="54" spans="1:21">
      <c r="B54" s="8" t="s">
        <v>60</v>
      </c>
      <c r="C54" s="9" t="s">
        <v>61</v>
      </c>
      <c r="D54" s="9" t="s">
        <v>62</v>
      </c>
      <c r="E54" s="9" t="s">
        <v>63</v>
      </c>
      <c r="F54" s="9" t="s">
        <v>64</v>
      </c>
      <c r="G54" s="10" t="s">
        <v>65</v>
      </c>
      <c r="H54" s="9" t="s">
        <v>66</v>
      </c>
      <c r="I54" s="11" t="s">
        <v>67</v>
      </c>
      <c r="J54" s="11" t="s">
        <v>82</v>
      </c>
      <c r="K54" s="11" t="s">
        <v>68</v>
      </c>
      <c r="L54" s="9" t="s">
        <v>69</v>
      </c>
      <c r="M54" s="9" t="s">
        <v>70</v>
      </c>
      <c r="N54" s="9" t="s">
        <v>71</v>
      </c>
      <c r="O54" s="16" t="s">
        <v>72</v>
      </c>
      <c r="P54" s="9" t="s">
        <v>73</v>
      </c>
      <c r="Q54" s="9" t="s">
        <v>74</v>
      </c>
      <c r="R54" s="9" t="s">
        <v>75</v>
      </c>
      <c r="S54" s="9" t="s">
        <v>76</v>
      </c>
      <c r="T54" s="9" t="s">
        <v>77</v>
      </c>
      <c r="U54" s="9" t="s">
        <v>78</v>
      </c>
    </row>
    <row r="55" spans="1:21">
      <c r="A55" t="s">
        <v>89</v>
      </c>
      <c r="B55" s="14">
        <v>3</v>
      </c>
      <c r="C55" s="17">
        <v>2.5</v>
      </c>
      <c r="D55" s="17">
        <v>35</v>
      </c>
      <c r="E55" s="12"/>
      <c r="F55" s="12">
        <v>0.1</v>
      </c>
      <c r="G55" s="13"/>
      <c r="H55" s="12">
        <f>INT($D$44/D55)</f>
        <v>8</v>
      </c>
      <c r="I55" s="15">
        <f>B55/C55</f>
        <v>1.2</v>
      </c>
      <c r="J55" s="15">
        <v>1</v>
      </c>
      <c r="K55" s="15">
        <f>H55*B55+H56*B56+H57*B57+H58*B58</f>
        <v>284</v>
      </c>
      <c r="L55" s="12">
        <f>IF(($D$44-(H55*C55+H56*C56+H57*C57+H58*C58))/$E$44&lt;0,0,$D$44-(H55*C55+H56*C56+H57*C57+H58*C58)/$E$44)</f>
        <v>163.75</v>
      </c>
      <c r="M55" s="12">
        <f>L55*$F$44</f>
        <v>163.75</v>
      </c>
      <c r="N55" s="12">
        <f>K55+M55</f>
        <v>447.75</v>
      </c>
      <c r="O55" s="18">
        <f>N55/$D$44</f>
        <v>1.4924999999999999</v>
      </c>
      <c r="P55" s="12">
        <f>$D$44/D55*F55+$D$44/D56*F56+$D$44/D57*F57+$D$44/D58*F58</f>
        <v>0.85714285714285721</v>
      </c>
      <c r="Q55" s="12">
        <f>$D$44/D55*G55+$D$44/D56*G56+$D$44/D57*G57+$D$44/D58*G58</f>
        <v>175</v>
      </c>
      <c r="R55" s="12">
        <f>$D$44/D55*E55+$D$44/D56*E56+$D$44/D57*E57+$D$44/D58*E58</f>
        <v>30</v>
      </c>
      <c r="S55" s="12">
        <f>(($G$44+(R55+Q55)*$F$44*$A$44)*(1+P55))</f>
        <v>1875.7142857142858</v>
      </c>
      <c r="T55" s="12">
        <f>INT(N55*S55)</f>
        <v>839851</v>
      </c>
      <c r="U55" s="12">
        <f>$G$44/O55</f>
        <v>402.0100502512563</v>
      </c>
    </row>
    <row r="56" spans="1:21">
      <c r="A56" t="s">
        <v>88</v>
      </c>
      <c r="B56" s="14">
        <v>3</v>
      </c>
      <c r="C56" s="17">
        <f>24/20</f>
        <v>1.2</v>
      </c>
      <c r="D56" s="17">
        <v>20</v>
      </c>
      <c r="E56" s="12"/>
      <c r="F56" s="12"/>
      <c r="G56" s="13">
        <v>5</v>
      </c>
      <c r="H56" s="12">
        <f t="shared" ref="H56:H58" si="14">INT($D$44/D56)</f>
        <v>15</v>
      </c>
      <c r="I56" s="15">
        <f t="shared" ref="I56:I58" si="15">B56/C56</f>
        <v>2.5</v>
      </c>
      <c r="J56" s="15">
        <v>1</v>
      </c>
      <c r="K56" s="19"/>
      <c r="L56" s="19"/>
      <c r="M56" s="19"/>
      <c r="N56" s="19"/>
      <c r="O56" s="20"/>
      <c r="P56" s="19"/>
      <c r="Q56" s="19"/>
      <c r="R56" s="19"/>
      <c r="S56" s="19"/>
      <c r="T56" s="19"/>
      <c r="U56" s="19"/>
    </row>
    <row r="57" spans="1:21">
      <c r="A57" t="s">
        <v>90</v>
      </c>
      <c r="B57" s="14">
        <v>9</v>
      </c>
      <c r="C57" s="17">
        <v>4.55</v>
      </c>
      <c r="D57" s="17">
        <v>20</v>
      </c>
      <c r="E57" s="12">
        <v>2</v>
      </c>
      <c r="F57" s="12"/>
      <c r="G57" s="13"/>
      <c r="H57" s="12">
        <f t="shared" si="14"/>
        <v>15</v>
      </c>
      <c r="I57" s="15">
        <f t="shared" si="15"/>
        <v>1.9780219780219781</v>
      </c>
      <c r="J57" s="15">
        <v>1</v>
      </c>
      <c r="K57" s="19"/>
      <c r="L57" s="19"/>
      <c r="M57" s="19"/>
      <c r="N57" s="19"/>
      <c r="O57" s="20"/>
      <c r="P57" s="19"/>
      <c r="Q57" s="19"/>
      <c r="R57" s="19"/>
      <c r="S57" s="19"/>
      <c r="T57" s="19"/>
      <c r="U57" s="19"/>
    </row>
    <row r="58" spans="1:21">
      <c r="A58" t="s">
        <v>91</v>
      </c>
      <c r="B58" s="14">
        <v>8</v>
      </c>
      <c r="C58" s="17">
        <v>3</v>
      </c>
      <c r="D58" s="17">
        <v>30</v>
      </c>
      <c r="E58" s="12"/>
      <c r="F58" s="12"/>
      <c r="G58" s="13">
        <v>10</v>
      </c>
      <c r="H58" s="12">
        <f t="shared" si="14"/>
        <v>10</v>
      </c>
      <c r="I58" s="15">
        <f t="shared" si="15"/>
        <v>2.6666666666666665</v>
      </c>
      <c r="J58" s="15">
        <v>1</v>
      </c>
      <c r="K58" t="s">
        <v>86</v>
      </c>
      <c r="L58">
        <v>2</v>
      </c>
      <c r="M58" s="19" t="s">
        <v>83</v>
      </c>
      <c r="N58" s="19">
        <f>G58/$O$55</f>
        <v>6.700167504187605</v>
      </c>
      <c r="O58" s="19" t="s">
        <v>84</v>
      </c>
      <c r="P58" s="19">
        <v>20</v>
      </c>
      <c r="Q58" s="20" t="s">
        <v>85</v>
      </c>
      <c r="R58" s="19">
        <f>G58*F53/$L$58*($K$44-P58)</f>
        <v>788.1578947368422</v>
      </c>
      <c r="S58" s="19" t="s">
        <v>92</v>
      </c>
      <c r="T58" s="19">
        <f>B58/$N$58/$L$58*$K$53+$L$44</f>
        <v>260.04585645933014</v>
      </c>
      <c r="U58" s="1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workbookViewId="0">
      <selection activeCell="M7" sqref="M7"/>
    </sheetView>
  </sheetViews>
  <sheetFormatPr defaultRowHeight="13.5"/>
  <cols>
    <col min="2" max="7" width="12.5" customWidth="1"/>
  </cols>
  <sheetData>
    <row r="2" spans="1:11">
      <c r="A2" s="22"/>
      <c r="B2" s="22" t="s">
        <v>93</v>
      </c>
      <c r="C2" s="23"/>
      <c r="D2" s="23"/>
      <c r="E2" s="23"/>
      <c r="F2" s="23"/>
      <c r="G2" s="23"/>
      <c r="H2" s="22" t="s">
        <v>101</v>
      </c>
      <c r="I2" s="23"/>
      <c r="J2" s="23"/>
      <c r="K2" s="24"/>
    </row>
    <row r="3" spans="1:11">
      <c r="A3" s="41" t="s">
        <v>97</v>
      </c>
      <c r="B3" s="45" t="s">
        <v>94</v>
      </c>
      <c r="C3" s="45"/>
      <c r="D3" s="45"/>
      <c r="E3" s="45"/>
      <c r="F3" s="45"/>
      <c r="G3" s="45"/>
      <c r="H3" s="44" t="s">
        <v>102</v>
      </c>
      <c r="I3" s="44"/>
      <c r="J3" s="44"/>
      <c r="K3" s="44"/>
    </row>
    <row r="4" spans="1:11">
      <c r="A4" s="41"/>
      <c r="B4" s="46"/>
      <c r="C4" s="46"/>
      <c r="D4" s="46"/>
      <c r="E4" s="46"/>
      <c r="F4" s="46"/>
      <c r="G4" s="46"/>
      <c r="H4" s="43"/>
      <c r="I4" s="43"/>
      <c r="J4" s="43"/>
      <c r="K4" s="43"/>
    </row>
    <row r="5" spans="1:11">
      <c r="A5" s="41"/>
      <c r="B5" s="46"/>
      <c r="C5" s="46"/>
      <c r="D5" s="46"/>
      <c r="E5" s="46"/>
      <c r="F5" s="46"/>
      <c r="G5" s="46"/>
      <c r="H5" s="43"/>
      <c r="I5" s="43"/>
      <c r="J5" s="43"/>
      <c r="K5" s="43"/>
    </row>
    <row r="6" spans="1:11">
      <c r="A6" s="41" t="s">
        <v>98</v>
      </c>
      <c r="B6" s="46" t="s">
        <v>103</v>
      </c>
      <c r="C6" s="46"/>
      <c r="D6" s="46"/>
      <c r="E6" s="46"/>
      <c r="F6" s="46"/>
      <c r="G6" s="46"/>
      <c r="H6" s="43" t="s">
        <v>104</v>
      </c>
      <c r="I6" s="43"/>
      <c r="J6" s="43"/>
      <c r="K6" s="43"/>
    </row>
    <row r="7" spans="1:11" ht="13.5" customHeight="1">
      <c r="A7" s="41"/>
      <c r="B7" s="46"/>
      <c r="C7" s="46"/>
      <c r="D7" s="46"/>
      <c r="E7" s="46"/>
      <c r="F7" s="46"/>
      <c r="G7" s="46"/>
      <c r="H7" s="43"/>
      <c r="I7" s="43"/>
      <c r="J7" s="43"/>
      <c r="K7" s="43"/>
    </row>
    <row r="8" spans="1:11">
      <c r="A8" s="41"/>
      <c r="B8" s="46"/>
      <c r="C8" s="46"/>
      <c r="D8" s="46"/>
      <c r="E8" s="46"/>
      <c r="F8" s="46"/>
      <c r="G8" s="46"/>
      <c r="H8" s="43"/>
      <c r="I8" s="43"/>
      <c r="J8" s="43"/>
      <c r="K8" s="43"/>
    </row>
    <row r="9" spans="1:11">
      <c r="A9" s="42" t="s">
        <v>99</v>
      </c>
      <c r="B9" s="46" t="s">
        <v>95</v>
      </c>
      <c r="C9" s="46"/>
      <c r="D9" s="46"/>
      <c r="E9" s="46"/>
      <c r="F9" s="46"/>
      <c r="G9" s="46"/>
      <c r="H9" s="43" t="s">
        <v>105</v>
      </c>
      <c r="I9" s="43"/>
      <c r="J9" s="43"/>
      <c r="K9" s="43"/>
    </row>
    <row r="10" spans="1:11">
      <c r="A10" s="42"/>
      <c r="B10" s="46"/>
      <c r="C10" s="46"/>
      <c r="D10" s="46"/>
      <c r="E10" s="46"/>
      <c r="F10" s="46"/>
      <c r="G10" s="46"/>
      <c r="H10" s="43"/>
      <c r="I10" s="43"/>
      <c r="J10" s="43"/>
      <c r="K10" s="43"/>
    </row>
    <row r="11" spans="1:11">
      <c r="A11" s="42"/>
      <c r="B11" s="46"/>
      <c r="C11" s="46"/>
      <c r="D11" s="46"/>
      <c r="E11" s="46"/>
      <c r="F11" s="46"/>
      <c r="G11" s="46"/>
      <c r="H11" s="43"/>
      <c r="I11" s="43"/>
      <c r="J11" s="43"/>
      <c r="K11" s="43"/>
    </row>
    <row r="12" spans="1:11">
      <c r="A12" s="42"/>
      <c r="B12" s="46"/>
      <c r="C12" s="46"/>
      <c r="D12" s="46"/>
      <c r="E12" s="46"/>
      <c r="F12" s="46"/>
      <c r="G12" s="46"/>
      <c r="H12" s="43"/>
      <c r="I12" s="43"/>
      <c r="J12" s="43"/>
      <c r="K12" s="43"/>
    </row>
    <row r="13" spans="1:11">
      <c r="A13" s="42"/>
      <c r="B13" s="46"/>
      <c r="C13" s="46"/>
      <c r="D13" s="46"/>
      <c r="E13" s="46"/>
      <c r="F13" s="46"/>
      <c r="G13" s="46"/>
      <c r="H13" s="43"/>
      <c r="I13" s="43"/>
      <c r="J13" s="43"/>
      <c r="K13" s="43"/>
    </row>
    <row r="14" spans="1:11">
      <c r="A14" s="42" t="s">
        <v>100</v>
      </c>
      <c r="B14" s="46" t="s">
        <v>96</v>
      </c>
      <c r="C14" s="46"/>
      <c r="D14" s="46"/>
      <c r="E14" s="46"/>
      <c r="F14" s="46"/>
      <c r="G14" s="46"/>
      <c r="H14" s="43" t="s">
        <v>106</v>
      </c>
      <c r="I14" s="43"/>
      <c r="J14" s="43"/>
      <c r="K14" s="43"/>
    </row>
    <row r="15" spans="1:11">
      <c r="A15" s="42"/>
      <c r="B15" s="46"/>
      <c r="C15" s="46"/>
      <c r="D15" s="46"/>
      <c r="E15" s="46"/>
      <c r="F15" s="46"/>
      <c r="G15" s="46"/>
      <c r="H15" s="43"/>
      <c r="I15" s="43"/>
      <c r="J15" s="43"/>
      <c r="K15" s="43"/>
    </row>
    <row r="16" spans="1:11">
      <c r="A16" s="42"/>
      <c r="B16" s="46"/>
      <c r="C16" s="46"/>
      <c r="D16" s="46"/>
      <c r="E16" s="46"/>
      <c r="F16" s="46"/>
      <c r="G16" s="46"/>
      <c r="H16" s="43"/>
      <c r="I16" s="43"/>
      <c r="J16" s="43"/>
      <c r="K16" s="43"/>
    </row>
    <row r="17" spans="1:11">
      <c r="A17" s="42"/>
      <c r="B17" s="46"/>
      <c r="C17" s="46"/>
      <c r="D17" s="46"/>
      <c r="E17" s="46"/>
      <c r="F17" s="46"/>
      <c r="G17" s="46"/>
      <c r="H17" s="43"/>
      <c r="I17" s="43"/>
      <c r="J17" s="43"/>
      <c r="K17" s="43"/>
    </row>
    <row r="18" spans="1:11">
      <c r="A18" s="42"/>
      <c r="B18" s="46"/>
      <c r="C18" s="46"/>
      <c r="D18" s="46"/>
      <c r="E18" s="46"/>
      <c r="F18" s="46"/>
      <c r="G18" s="46"/>
      <c r="H18" s="43"/>
      <c r="I18" s="43"/>
      <c r="J18" s="43"/>
      <c r="K18" s="43"/>
    </row>
  </sheetData>
  <mergeCells count="12">
    <mergeCell ref="A3:A5"/>
    <mergeCell ref="A6:A8"/>
    <mergeCell ref="A9:A13"/>
    <mergeCell ref="A14:A18"/>
    <mergeCell ref="H14:K18"/>
    <mergeCell ref="H3:K5"/>
    <mergeCell ref="H6:K8"/>
    <mergeCell ref="H9:K13"/>
    <mergeCell ref="B3:G5"/>
    <mergeCell ref="B6:G8"/>
    <mergeCell ref="B9:G13"/>
    <mergeCell ref="B14:G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I22" sqref="I22"/>
    </sheetView>
  </sheetViews>
  <sheetFormatPr defaultRowHeight="13.5"/>
  <sheetData>
    <row r="1" spans="1:13">
      <c r="A1">
        <v>1</v>
      </c>
      <c r="K1" s="25" t="s">
        <v>110</v>
      </c>
      <c r="L1" s="25"/>
      <c r="M1" s="25"/>
    </row>
    <row r="2" spans="1:13">
      <c r="A2">
        <v>1</v>
      </c>
      <c r="K2" s="2" t="s">
        <v>107</v>
      </c>
      <c r="L2" s="2" t="s">
        <v>108</v>
      </c>
      <c r="M2" s="2" t="s">
        <v>109</v>
      </c>
    </row>
    <row r="3" spans="1:13">
      <c r="A3">
        <v>1</v>
      </c>
      <c r="K3">
        <v>0</v>
      </c>
      <c r="L3">
        <v>-22.5</v>
      </c>
      <c r="M3">
        <f>L3+45</f>
        <v>22.5</v>
      </c>
    </row>
    <row r="4" spans="1:13">
      <c r="A4">
        <v>1</v>
      </c>
      <c r="K4">
        <v>1</v>
      </c>
      <c r="L4">
        <f>M3</f>
        <v>22.5</v>
      </c>
      <c r="M4">
        <f t="shared" ref="M4:M10" si="0">L4+45</f>
        <v>67.5</v>
      </c>
    </row>
    <row r="5" spans="1:13">
      <c r="A5">
        <v>1</v>
      </c>
      <c r="K5">
        <v>2</v>
      </c>
      <c r="L5">
        <f t="shared" ref="L5:L10" si="1">M4</f>
        <v>67.5</v>
      </c>
      <c r="M5">
        <f t="shared" si="0"/>
        <v>112.5</v>
      </c>
    </row>
    <row r="6" spans="1:13">
      <c r="A6">
        <v>1</v>
      </c>
      <c r="K6">
        <v>3</v>
      </c>
      <c r="L6">
        <f t="shared" si="1"/>
        <v>112.5</v>
      </c>
      <c r="M6">
        <f t="shared" si="0"/>
        <v>157.5</v>
      </c>
    </row>
    <row r="7" spans="1:13">
      <c r="A7">
        <v>1</v>
      </c>
      <c r="K7">
        <v>4</v>
      </c>
      <c r="L7">
        <f t="shared" si="1"/>
        <v>157.5</v>
      </c>
      <c r="M7">
        <f t="shared" si="0"/>
        <v>202.5</v>
      </c>
    </row>
    <row r="8" spans="1:13">
      <c r="A8">
        <v>1</v>
      </c>
      <c r="K8">
        <v>5</v>
      </c>
      <c r="L8">
        <f t="shared" si="1"/>
        <v>202.5</v>
      </c>
      <c r="M8">
        <f t="shared" si="0"/>
        <v>247.5</v>
      </c>
    </row>
    <row r="9" spans="1:13">
      <c r="A9">
        <v>1</v>
      </c>
      <c r="K9">
        <v>6</v>
      </c>
      <c r="L9">
        <f t="shared" si="1"/>
        <v>247.5</v>
      </c>
      <c r="M9">
        <f t="shared" si="0"/>
        <v>292.5</v>
      </c>
    </row>
    <row r="10" spans="1:13">
      <c r="A10">
        <v>1</v>
      </c>
      <c r="K10">
        <v>7</v>
      </c>
      <c r="L10">
        <f t="shared" si="1"/>
        <v>292.5</v>
      </c>
      <c r="M10">
        <f t="shared" si="0"/>
        <v>337.5</v>
      </c>
    </row>
    <row r="11" spans="1:13">
      <c r="A11">
        <v>1</v>
      </c>
    </row>
    <row r="12" spans="1:13">
      <c r="A12">
        <v>1</v>
      </c>
      <c r="K12" s="25" t="s">
        <v>111</v>
      </c>
      <c r="L12" s="25"/>
      <c r="M12" s="25"/>
    </row>
    <row r="13" spans="1:13">
      <c r="A13">
        <v>1</v>
      </c>
      <c r="K13" s="2" t="s">
        <v>107</v>
      </c>
      <c r="L13" s="2" t="s">
        <v>108</v>
      </c>
      <c r="M13" s="2" t="s">
        <v>109</v>
      </c>
    </row>
    <row r="14" spans="1:13">
      <c r="A14">
        <v>1</v>
      </c>
      <c r="K14">
        <v>0</v>
      </c>
      <c r="L14">
        <v>0</v>
      </c>
      <c r="M14">
        <f>L14+90</f>
        <v>90</v>
      </c>
    </row>
    <row r="15" spans="1:13">
      <c r="A15">
        <v>1</v>
      </c>
      <c r="K15">
        <v>1</v>
      </c>
      <c r="L15">
        <f>M14</f>
        <v>90</v>
      </c>
      <c r="M15">
        <f t="shared" ref="M15:M17" si="2">L15+90</f>
        <v>180</v>
      </c>
    </row>
    <row r="16" spans="1:13">
      <c r="A16">
        <v>1</v>
      </c>
      <c r="K16">
        <v>2</v>
      </c>
      <c r="L16">
        <f t="shared" ref="L16:L17" si="3">M15</f>
        <v>180</v>
      </c>
      <c r="M16">
        <f t="shared" si="2"/>
        <v>270</v>
      </c>
    </row>
    <row r="17" spans="11:13">
      <c r="K17">
        <v>3</v>
      </c>
      <c r="L17">
        <f t="shared" si="3"/>
        <v>270</v>
      </c>
      <c r="M17">
        <f t="shared" si="2"/>
        <v>360</v>
      </c>
    </row>
    <row r="19" spans="11:13">
      <c r="K19" s="25" t="s">
        <v>112</v>
      </c>
      <c r="L19" s="25"/>
      <c r="M19" s="25"/>
    </row>
    <row r="20" spans="11:13">
      <c r="K20" s="2" t="s">
        <v>107</v>
      </c>
      <c r="L20" s="2" t="s">
        <v>108</v>
      </c>
      <c r="M20" s="2" t="s">
        <v>109</v>
      </c>
    </row>
    <row r="21" spans="11:13">
      <c r="K21">
        <v>0</v>
      </c>
      <c r="L21">
        <v>0</v>
      </c>
      <c r="M21">
        <v>1</v>
      </c>
    </row>
    <row r="22" spans="11:13">
      <c r="K22">
        <v>1</v>
      </c>
      <c r="L22">
        <v>2</v>
      </c>
      <c r="M22">
        <v>3</v>
      </c>
    </row>
    <row r="23" spans="11:13">
      <c r="K23">
        <v>2</v>
      </c>
      <c r="L23">
        <v>4</v>
      </c>
      <c r="M23">
        <v>5</v>
      </c>
    </row>
    <row r="24" spans="11:13">
      <c r="K24">
        <v>3</v>
      </c>
      <c r="L24">
        <v>6</v>
      </c>
      <c r="M24">
        <v>7</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showGridLines="0" workbookViewId="0">
      <selection activeCell="A3" sqref="A3"/>
    </sheetView>
  </sheetViews>
  <sheetFormatPr defaultRowHeight="13.5"/>
  <cols>
    <col min="1" max="1" width="10.75" customWidth="1"/>
    <col min="2" max="2" width="11.625" customWidth="1"/>
    <col min="3" max="3" width="11.875" customWidth="1"/>
    <col min="4" max="4" width="17.5" customWidth="1"/>
    <col min="5" max="5" width="90" customWidth="1"/>
  </cols>
  <sheetData>
    <row r="2" spans="1:5" s="26" customFormat="1" ht="20.25" customHeight="1">
      <c r="A2" s="27" t="s">
        <v>152</v>
      </c>
      <c r="B2" s="27" t="s">
        <v>121</v>
      </c>
      <c r="C2" s="27" t="s">
        <v>148</v>
      </c>
      <c r="D2" s="27" t="s">
        <v>124</v>
      </c>
      <c r="E2" s="27" t="s">
        <v>122</v>
      </c>
    </row>
    <row r="3" spans="1:5" ht="20.25" customHeight="1">
      <c r="A3" s="28">
        <v>1</v>
      </c>
      <c r="B3" s="28" t="s">
        <v>113</v>
      </c>
      <c r="C3" s="28" t="s">
        <v>113</v>
      </c>
      <c r="D3" s="28" t="s">
        <v>151</v>
      </c>
      <c r="E3" s="29" t="s">
        <v>120</v>
      </c>
    </row>
    <row r="4" spans="1:5" ht="20.25" customHeight="1">
      <c r="A4" s="28">
        <v>2</v>
      </c>
      <c r="B4" s="28" t="s">
        <v>126</v>
      </c>
      <c r="C4" s="28" t="s">
        <v>126</v>
      </c>
      <c r="D4" s="28"/>
      <c r="E4" s="29" t="s">
        <v>127</v>
      </c>
    </row>
    <row r="5" spans="1:5" ht="20.25" customHeight="1">
      <c r="A5" s="28">
        <v>3</v>
      </c>
      <c r="B5" s="28" t="s">
        <v>114</v>
      </c>
      <c r="C5" s="28" t="s">
        <v>117</v>
      </c>
      <c r="E5" s="29" t="s">
        <v>119</v>
      </c>
    </row>
    <row r="6" spans="1:5" ht="20.25" customHeight="1">
      <c r="A6" s="28">
        <v>4</v>
      </c>
      <c r="B6" s="28" t="s">
        <v>116</v>
      </c>
      <c r="C6" s="28" t="s">
        <v>118</v>
      </c>
      <c r="D6" s="28" t="s">
        <v>149</v>
      </c>
      <c r="E6" s="29" t="s">
        <v>125</v>
      </c>
    </row>
    <row r="7" spans="1:5" ht="22.5" customHeight="1">
      <c r="A7" s="28">
        <v>5</v>
      </c>
      <c r="B7" s="28" t="s">
        <v>123</v>
      </c>
      <c r="C7" s="28" t="s">
        <v>150</v>
      </c>
      <c r="D7" s="28" t="s">
        <v>149</v>
      </c>
      <c r="E7" s="29" t="s">
        <v>146</v>
      </c>
    </row>
    <row r="8" spans="1:5" ht="21.75" customHeight="1"/>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O25"/>
  <sheetViews>
    <sheetView tabSelected="1" workbookViewId="0">
      <selection activeCell="O25" sqref="O25"/>
    </sheetView>
  </sheetViews>
  <sheetFormatPr defaultRowHeight="13.5"/>
  <cols>
    <col min="1" max="1" width="11" style="35" customWidth="1"/>
    <col min="2" max="2" width="9.375" style="26" customWidth="1"/>
    <col min="3" max="3" width="11" style="26" customWidth="1"/>
    <col min="4" max="4" width="8.125" style="26" customWidth="1"/>
    <col min="5" max="6" width="9.5" style="26" customWidth="1"/>
    <col min="7" max="7" width="8.375" customWidth="1"/>
    <col min="8" max="9" width="8.125" customWidth="1"/>
    <col min="10" max="10" width="7.25" customWidth="1"/>
    <col min="11" max="11" width="6.625" customWidth="1"/>
    <col min="12" max="12" width="7.125" customWidth="1"/>
    <col min="13" max="13" width="10.25" customWidth="1"/>
    <col min="14" max="14" width="11.25" customWidth="1"/>
    <col min="15" max="15" width="21.75" customWidth="1"/>
  </cols>
  <sheetData>
    <row r="6" spans="1:15" s="3" customFormat="1">
      <c r="A6" s="33" t="s">
        <v>167</v>
      </c>
      <c r="B6" s="32" t="s">
        <v>170</v>
      </c>
      <c r="C6" s="32" t="s">
        <v>115</v>
      </c>
      <c r="D6" s="32" t="s">
        <v>168</v>
      </c>
      <c r="E6" s="32" t="s">
        <v>171</v>
      </c>
      <c r="F6" s="32" t="s">
        <v>238</v>
      </c>
      <c r="G6" s="30" t="s">
        <v>172</v>
      </c>
      <c r="H6" s="30" t="s">
        <v>173</v>
      </c>
      <c r="I6" s="30" t="s">
        <v>174</v>
      </c>
      <c r="J6" s="30" t="s">
        <v>175</v>
      </c>
      <c r="K6" s="30" t="s">
        <v>177</v>
      </c>
      <c r="L6" s="30" t="s">
        <v>179</v>
      </c>
      <c r="M6" s="30" t="s">
        <v>180</v>
      </c>
      <c r="N6" s="30" t="s">
        <v>205</v>
      </c>
      <c r="O6" s="30" t="s">
        <v>187</v>
      </c>
    </row>
    <row r="7" spans="1:15" s="3" customFormat="1">
      <c r="A7" s="34" t="s">
        <v>128</v>
      </c>
      <c r="B7" s="27" t="s">
        <v>181</v>
      </c>
      <c r="C7" s="27" t="s">
        <v>166</v>
      </c>
      <c r="D7" s="27" t="s">
        <v>169</v>
      </c>
      <c r="E7" s="27" t="s">
        <v>182</v>
      </c>
      <c r="F7" s="27" t="s">
        <v>239</v>
      </c>
      <c r="G7" s="31" t="s">
        <v>183</v>
      </c>
      <c r="H7" s="31" t="s">
        <v>244</v>
      </c>
      <c r="I7" s="31" t="s">
        <v>245</v>
      </c>
      <c r="J7" s="31" t="s">
        <v>184</v>
      </c>
      <c r="K7" s="31" t="s">
        <v>243</v>
      </c>
      <c r="L7" s="31" t="s">
        <v>242</v>
      </c>
      <c r="M7" s="31" t="s">
        <v>246</v>
      </c>
      <c r="N7" s="31" t="s">
        <v>247</v>
      </c>
      <c r="O7" s="31" t="s">
        <v>188</v>
      </c>
    </row>
    <row r="8" spans="1:15">
      <c r="A8" s="37">
        <v>1000</v>
      </c>
      <c r="B8" s="28" t="s">
        <v>186</v>
      </c>
      <c r="C8" s="28" t="s">
        <v>129</v>
      </c>
      <c r="D8" s="28">
        <v>1</v>
      </c>
      <c r="E8" s="28">
        <f t="shared" ref="E8:E12" si="0">A8</f>
        <v>1000</v>
      </c>
      <c r="F8" s="28"/>
      <c r="G8" s="29"/>
      <c r="H8" s="29">
        <v>30</v>
      </c>
      <c r="I8" s="29">
        <v>10</v>
      </c>
      <c r="J8" s="29">
        <v>100</v>
      </c>
      <c r="K8" s="29">
        <v>20</v>
      </c>
      <c r="L8" s="29">
        <v>10</v>
      </c>
      <c r="M8" s="29">
        <v>200</v>
      </c>
      <c r="N8" s="29">
        <v>0</v>
      </c>
      <c r="O8" s="29"/>
    </row>
    <row r="9" spans="1:15">
      <c r="A9" s="37">
        <v>2000</v>
      </c>
      <c r="B9" s="28" t="s">
        <v>204</v>
      </c>
      <c r="C9" s="28" t="s">
        <v>204</v>
      </c>
      <c r="D9" s="28">
        <v>2</v>
      </c>
      <c r="E9" s="28">
        <f t="shared" si="0"/>
        <v>2000</v>
      </c>
      <c r="F9" s="28"/>
      <c r="G9" s="29"/>
      <c r="H9" s="29">
        <v>1</v>
      </c>
      <c r="I9" s="29">
        <v>1</v>
      </c>
      <c r="J9" s="29">
        <v>1</v>
      </c>
      <c r="K9" s="29">
        <v>1</v>
      </c>
      <c r="L9" s="29">
        <v>1</v>
      </c>
      <c r="M9" s="29">
        <v>100</v>
      </c>
      <c r="N9" s="29">
        <v>1</v>
      </c>
      <c r="O9" s="29" t="s">
        <v>248</v>
      </c>
    </row>
    <row r="10" spans="1:15">
      <c r="A10" s="37">
        <v>2001</v>
      </c>
      <c r="B10" s="28" t="s">
        <v>240</v>
      </c>
      <c r="C10" s="28" t="s">
        <v>147</v>
      </c>
      <c r="D10" s="28">
        <v>2</v>
      </c>
      <c r="E10" s="28">
        <f t="shared" si="0"/>
        <v>2001</v>
      </c>
      <c r="F10" s="28"/>
      <c r="G10" s="29"/>
      <c r="H10" s="29">
        <v>1</v>
      </c>
      <c r="I10" s="29">
        <v>1</v>
      </c>
      <c r="J10" s="29">
        <v>1</v>
      </c>
      <c r="K10" s="29">
        <v>1</v>
      </c>
      <c r="L10" s="29">
        <v>1</v>
      </c>
      <c r="M10" s="29">
        <v>100</v>
      </c>
      <c r="N10" s="29">
        <v>1</v>
      </c>
      <c r="O10" s="29" t="s">
        <v>249</v>
      </c>
    </row>
    <row r="11" spans="1:15">
      <c r="A11" s="37">
        <v>2002</v>
      </c>
      <c r="B11" s="28" t="s">
        <v>241</v>
      </c>
      <c r="C11" s="28" t="s">
        <v>206</v>
      </c>
      <c r="D11" s="28">
        <v>2</v>
      </c>
      <c r="E11" s="28">
        <f t="shared" si="0"/>
        <v>2002</v>
      </c>
      <c r="F11" s="28"/>
      <c r="G11" s="29"/>
      <c r="H11" s="29">
        <v>1</v>
      </c>
      <c r="I11" s="29">
        <v>1</v>
      </c>
      <c r="J11" s="29">
        <v>1</v>
      </c>
      <c r="K11" s="29">
        <v>1</v>
      </c>
      <c r="L11" s="29">
        <v>1</v>
      </c>
      <c r="M11" s="29">
        <v>100</v>
      </c>
      <c r="N11" s="29">
        <v>1</v>
      </c>
      <c r="O11" s="29"/>
    </row>
    <row r="12" spans="1:15">
      <c r="A12" s="37">
        <v>3000</v>
      </c>
      <c r="B12" s="28" t="s">
        <v>221</v>
      </c>
      <c r="C12" s="28" t="s">
        <v>208</v>
      </c>
      <c r="D12" s="28">
        <v>3</v>
      </c>
      <c r="E12" s="28">
        <f t="shared" si="0"/>
        <v>3000</v>
      </c>
      <c r="F12" s="28"/>
      <c r="G12" s="29"/>
      <c r="H12" s="29">
        <v>12</v>
      </c>
      <c r="I12" s="29">
        <v>5</v>
      </c>
      <c r="J12" s="29">
        <v>100</v>
      </c>
      <c r="K12" s="29">
        <v>11</v>
      </c>
      <c r="L12" s="29">
        <v>10</v>
      </c>
      <c r="M12" s="29">
        <v>100</v>
      </c>
      <c r="N12" s="29">
        <v>0</v>
      </c>
      <c r="O12" s="29"/>
    </row>
    <row r="13" spans="1:15">
      <c r="A13" s="37">
        <v>3001</v>
      </c>
      <c r="B13" s="28" t="s">
        <v>228</v>
      </c>
      <c r="C13" s="28" t="s">
        <v>209</v>
      </c>
      <c r="D13" s="28">
        <v>3</v>
      </c>
      <c r="E13" s="28">
        <f t="shared" ref="E13:E25" si="1">A13</f>
        <v>3001</v>
      </c>
      <c r="F13" s="28"/>
      <c r="G13" s="29"/>
      <c r="H13" s="29">
        <v>16</v>
      </c>
      <c r="I13" s="29">
        <v>10</v>
      </c>
      <c r="J13" s="29">
        <v>100</v>
      </c>
      <c r="K13" s="29">
        <v>12</v>
      </c>
      <c r="L13" s="29">
        <v>15</v>
      </c>
      <c r="M13" s="29">
        <v>100</v>
      </c>
      <c r="N13" s="29">
        <v>0</v>
      </c>
      <c r="O13" s="29"/>
    </row>
    <row r="14" spans="1:15">
      <c r="A14" s="37">
        <v>3002</v>
      </c>
      <c r="B14" s="28" t="s">
        <v>231</v>
      </c>
      <c r="C14" s="28" t="s">
        <v>210</v>
      </c>
      <c r="D14" s="28">
        <v>3</v>
      </c>
      <c r="E14" s="28">
        <f t="shared" si="1"/>
        <v>3002</v>
      </c>
      <c r="F14" s="28"/>
      <c r="G14" s="29"/>
      <c r="H14" s="29">
        <v>25</v>
      </c>
      <c r="I14" s="29">
        <v>15</v>
      </c>
      <c r="J14" s="29">
        <v>120</v>
      </c>
      <c r="K14" s="29">
        <v>13</v>
      </c>
      <c r="L14" s="29">
        <v>20</v>
      </c>
      <c r="M14" s="29">
        <v>100</v>
      </c>
      <c r="N14" s="29">
        <v>0</v>
      </c>
      <c r="O14" s="29"/>
    </row>
    <row r="15" spans="1:15">
      <c r="A15" s="37">
        <v>3003</v>
      </c>
      <c r="B15" s="28" t="s">
        <v>232</v>
      </c>
      <c r="C15" s="28" t="s">
        <v>211</v>
      </c>
      <c r="D15" s="28">
        <v>3</v>
      </c>
      <c r="E15" s="28">
        <f t="shared" si="1"/>
        <v>3003</v>
      </c>
      <c r="F15" s="28"/>
      <c r="G15" s="29"/>
      <c r="H15" s="29">
        <v>32</v>
      </c>
      <c r="I15" s="29">
        <v>20</v>
      </c>
      <c r="J15" s="29">
        <v>120</v>
      </c>
      <c r="K15" s="29">
        <v>14</v>
      </c>
      <c r="L15" s="29">
        <v>25</v>
      </c>
      <c r="M15" s="29">
        <v>100</v>
      </c>
      <c r="N15" s="29">
        <v>0</v>
      </c>
      <c r="O15" s="29"/>
    </row>
    <row r="16" spans="1:15">
      <c r="A16" s="37">
        <v>3004</v>
      </c>
      <c r="B16" s="28" t="s">
        <v>229</v>
      </c>
      <c r="C16" s="28" t="s">
        <v>212</v>
      </c>
      <c r="D16" s="28">
        <v>3</v>
      </c>
      <c r="E16" s="28">
        <f t="shared" si="1"/>
        <v>3004</v>
      </c>
      <c r="F16" s="28"/>
      <c r="G16" s="29"/>
      <c r="H16" s="29">
        <v>45</v>
      </c>
      <c r="I16" s="29">
        <v>25</v>
      </c>
      <c r="J16" s="29">
        <v>150</v>
      </c>
      <c r="K16" s="29">
        <v>15</v>
      </c>
      <c r="L16" s="29">
        <v>30</v>
      </c>
      <c r="M16" s="29">
        <v>100</v>
      </c>
      <c r="N16" s="29">
        <v>0</v>
      </c>
      <c r="O16" s="29"/>
    </row>
    <row r="17" spans="1:15">
      <c r="A17" s="37">
        <v>3005</v>
      </c>
      <c r="B17" s="28" t="s">
        <v>227</v>
      </c>
      <c r="C17" s="28" t="s">
        <v>213</v>
      </c>
      <c r="D17" s="28">
        <v>3</v>
      </c>
      <c r="E17" s="28">
        <f t="shared" si="1"/>
        <v>3005</v>
      </c>
      <c r="F17" s="28"/>
      <c r="G17" s="29"/>
      <c r="H17" s="29">
        <v>63</v>
      </c>
      <c r="I17" s="29">
        <v>30</v>
      </c>
      <c r="J17" s="29">
        <v>150</v>
      </c>
      <c r="K17" s="29">
        <v>16</v>
      </c>
      <c r="L17" s="29">
        <v>35</v>
      </c>
      <c r="M17" s="29">
        <v>100</v>
      </c>
      <c r="N17" s="29">
        <v>0</v>
      </c>
      <c r="O17" s="29"/>
    </row>
    <row r="18" spans="1:15">
      <c r="A18" s="37">
        <v>3006</v>
      </c>
      <c r="B18" s="28" t="s">
        <v>233</v>
      </c>
      <c r="C18" s="28" t="s">
        <v>214</v>
      </c>
      <c r="D18" s="28">
        <v>3</v>
      </c>
      <c r="E18" s="28">
        <f t="shared" si="1"/>
        <v>3006</v>
      </c>
      <c r="F18" s="28"/>
      <c r="G18" s="29"/>
      <c r="H18" s="29">
        <v>85</v>
      </c>
      <c r="I18" s="29">
        <v>35</v>
      </c>
      <c r="J18" s="29">
        <v>200</v>
      </c>
      <c r="K18" s="29">
        <v>17</v>
      </c>
      <c r="L18" s="29">
        <v>40</v>
      </c>
      <c r="M18" s="29">
        <v>100</v>
      </c>
      <c r="N18" s="29">
        <v>0</v>
      </c>
      <c r="O18" s="29"/>
    </row>
    <row r="19" spans="1:15">
      <c r="A19" s="37">
        <v>3007</v>
      </c>
      <c r="B19" s="28" t="s">
        <v>225</v>
      </c>
      <c r="C19" s="28" t="s">
        <v>215</v>
      </c>
      <c r="D19" s="28">
        <v>3</v>
      </c>
      <c r="E19" s="28">
        <f t="shared" si="1"/>
        <v>3007</v>
      </c>
      <c r="F19" s="28"/>
      <c r="G19" s="29"/>
      <c r="H19" s="29">
        <v>110</v>
      </c>
      <c r="I19" s="29">
        <v>40</v>
      </c>
      <c r="J19" s="29">
        <v>200</v>
      </c>
      <c r="K19" s="29">
        <v>18</v>
      </c>
      <c r="L19" s="29">
        <v>45</v>
      </c>
      <c r="M19" s="29">
        <v>100</v>
      </c>
      <c r="N19" s="29">
        <v>0</v>
      </c>
      <c r="O19" s="29"/>
    </row>
    <row r="20" spans="1:15">
      <c r="A20" s="37">
        <v>3008</v>
      </c>
      <c r="B20" s="28" t="s">
        <v>226</v>
      </c>
      <c r="C20" s="28" t="s">
        <v>216</v>
      </c>
      <c r="D20" s="28">
        <v>3</v>
      </c>
      <c r="E20" s="28">
        <f t="shared" si="1"/>
        <v>3008</v>
      </c>
      <c r="F20" s="28"/>
      <c r="G20" s="29"/>
      <c r="H20" s="29">
        <v>135</v>
      </c>
      <c r="I20" s="29">
        <v>45</v>
      </c>
      <c r="J20" s="29">
        <v>250</v>
      </c>
      <c r="K20" s="29">
        <v>19</v>
      </c>
      <c r="L20" s="29">
        <v>50</v>
      </c>
      <c r="M20" s="29">
        <v>100</v>
      </c>
      <c r="N20" s="29">
        <v>0</v>
      </c>
      <c r="O20" s="29"/>
    </row>
    <row r="21" spans="1:15">
      <c r="A21" s="37">
        <v>3009</v>
      </c>
      <c r="B21" s="28" t="s">
        <v>234</v>
      </c>
      <c r="C21" s="28" t="s">
        <v>217</v>
      </c>
      <c r="D21" s="28">
        <v>3</v>
      </c>
      <c r="E21" s="28">
        <f t="shared" si="1"/>
        <v>3009</v>
      </c>
      <c r="F21" s="28"/>
      <c r="G21" s="29"/>
      <c r="H21" s="29">
        <v>170</v>
      </c>
      <c r="I21" s="29">
        <v>50</v>
      </c>
      <c r="J21" s="29">
        <v>250</v>
      </c>
      <c r="K21" s="29">
        <v>20</v>
      </c>
      <c r="L21" s="29">
        <v>55</v>
      </c>
      <c r="M21" s="29">
        <v>100</v>
      </c>
      <c r="N21" s="29">
        <v>0</v>
      </c>
      <c r="O21" s="29"/>
    </row>
    <row r="22" spans="1:15">
      <c r="A22" s="37">
        <v>3010</v>
      </c>
      <c r="B22" s="28" t="s">
        <v>235</v>
      </c>
      <c r="C22" s="28" t="s">
        <v>218</v>
      </c>
      <c r="D22" s="28">
        <v>3</v>
      </c>
      <c r="E22" s="28">
        <f t="shared" si="1"/>
        <v>3010</v>
      </c>
      <c r="F22" s="28"/>
      <c r="G22" s="29"/>
      <c r="H22" s="29">
        <v>200</v>
      </c>
      <c r="I22" s="29">
        <v>55</v>
      </c>
      <c r="J22" s="29">
        <v>300</v>
      </c>
      <c r="K22" s="29">
        <v>21</v>
      </c>
      <c r="L22" s="29">
        <v>60</v>
      </c>
      <c r="M22" s="29">
        <v>100</v>
      </c>
      <c r="N22" s="29">
        <v>0</v>
      </c>
      <c r="O22" s="29"/>
    </row>
    <row r="23" spans="1:15">
      <c r="A23" s="37">
        <v>3011</v>
      </c>
      <c r="B23" s="26" t="s">
        <v>230</v>
      </c>
      <c r="C23" s="28" t="s">
        <v>219</v>
      </c>
      <c r="D23" s="28">
        <v>3</v>
      </c>
      <c r="E23" s="28">
        <f t="shared" si="1"/>
        <v>3011</v>
      </c>
      <c r="F23" s="28"/>
      <c r="G23" s="29"/>
      <c r="H23" s="29">
        <v>250</v>
      </c>
      <c r="I23" s="29">
        <v>60</v>
      </c>
      <c r="J23" s="29">
        <v>400</v>
      </c>
      <c r="K23" s="29">
        <v>22</v>
      </c>
      <c r="L23" s="29">
        <v>65</v>
      </c>
      <c r="M23" s="29">
        <v>100</v>
      </c>
      <c r="N23" s="29">
        <v>0</v>
      </c>
      <c r="O23" s="29"/>
    </row>
    <row r="24" spans="1:15">
      <c r="A24" s="37">
        <v>3012</v>
      </c>
      <c r="B24" s="28" t="s">
        <v>224</v>
      </c>
      <c r="C24" s="28" t="s">
        <v>220</v>
      </c>
      <c r="D24" s="28">
        <v>3</v>
      </c>
      <c r="E24" s="28">
        <f t="shared" si="1"/>
        <v>3012</v>
      </c>
      <c r="F24" s="28"/>
      <c r="G24" s="29"/>
      <c r="H24" s="29">
        <v>300</v>
      </c>
      <c r="I24" s="29">
        <v>65</v>
      </c>
      <c r="J24" s="29">
        <v>500</v>
      </c>
      <c r="K24" s="29">
        <v>23</v>
      </c>
      <c r="L24" s="29">
        <v>70</v>
      </c>
      <c r="M24" s="29">
        <v>100</v>
      </c>
      <c r="N24" s="29">
        <v>0</v>
      </c>
      <c r="O24" s="29"/>
    </row>
    <row r="25" spans="1:15">
      <c r="A25" s="37">
        <v>3013</v>
      </c>
      <c r="B25" s="28" t="s">
        <v>223</v>
      </c>
      <c r="C25" s="28" t="s">
        <v>222</v>
      </c>
      <c r="D25" s="28">
        <v>3</v>
      </c>
      <c r="E25" s="28">
        <f t="shared" si="1"/>
        <v>3013</v>
      </c>
      <c r="F25" s="28"/>
      <c r="G25" s="29"/>
      <c r="H25" s="29">
        <v>300</v>
      </c>
      <c r="I25" s="29">
        <v>65</v>
      </c>
      <c r="J25" s="29">
        <v>500</v>
      </c>
      <c r="K25" s="29">
        <v>23</v>
      </c>
      <c r="L25" s="29">
        <v>70</v>
      </c>
      <c r="M25" s="29">
        <v>100</v>
      </c>
      <c r="N25" s="29">
        <v>0</v>
      </c>
      <c r="O25" s="29" t="s">
        <v>250</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K25"/>
  <sheetViews>
    <sheetView showGridLines="0" workbookViewId="0">
      <selection activeCell="A14" sqref="A14"/>
    </sheetView>
  </sheetViews>
  <sheetFormatPr defaultRowHeight="13.5"/>
  <cols>
    <col min="3" max="3" width="21.5" customWidth="1"/>
  </cols>
  <sheetData>
    <row r="4" spans="1:11">
      <c r="A4" s="32" t="s">
        <v>165</v>
      </c>
      <c r="B4" s="32" t="s">
        <v>131</v>
      </c>
      <c r="C4" s="32" t="s">
        <v>203</v>
      </c>
      <c r="D4" s="32" t="s">
        <v>153</v>
      </c>
      <c r="E4" s="32" t="s">
        <v>156</v>
      </c>
      <c r="F4" s="32" t="s">
        <v>135</v>
      </c>
      <c r="G4" s="32" t="s">
        <v>157</v>
      </c>
      <c r="H4" s="32" t="s">
        <v>139</v>
      </c>
      <c r="I4" s="32" t="s">
        <v>176</v>
      </c>
      <c r="J4" s="32" t="s">
        <v>178</v>
      </c>
      <c r="K4" s="32" t="s">
        <v>158</v>
      </c>
    </row>
    <row r="5" spans="1:11">
      <c r="A5" s="27" t="s">
        <v>130</v>
      </c>
      <c r="B5" s="27" t="s">
        <v>122</v>
      </c>
      <c r="C5" s="27" t="s">
        <v>202</v>
      </c>
      <c r="D5" s="27" t="s">
        <v>154</v>
      </c>
      <c r="E5" s="27" t="s">
        <v>155</v>
      </c>
      <c r="F5" s="27" t="s">
        <v>161</v>
      </c>
      <c r="G5" s="27" t="s">
        <v>162</v>
      </c>
      <c r="H5" s="27" t="s">
        <v>163</v>
      </c>
      <c r="I5" s="27" t="s">
        <v>185</v>
      </c>
      <c r="J5" s="27" t="s">
        <v>195</v>
      </c>
      <c r="K5" s="27" t="s">
        <v>164</v>
      </c>
    </row>
    <row r="6" spans="1:11">
      <c r="A6" s="28">
        <v>1000</v>
      </c>
      <c r="B6" s="28" t="s">
        <v>132</v>
      </c>
      <c r="C6" s="36" t="s">
        <v>207</v>
      </c>
      <c r="D6" s="28" t="str">
        <f t="shared" ref="D6:D25" si="0">A6&amp;".tga"</f>
        <v>1000.tga</v>
      </c>
      <c r="E6" s="28">
        <v>1</v>
      </c>
      <c r="F6" s="28"/>
      <c r="G6" s="28">
        <v>5</v>
      </c>
      <c r="H6" s="28"/>
      <c r="I6" s="28"/>
      <c r="J6" s="28"/>
      <c r="K6" s="28"/>
    </row>
    <row r="7" spans="1:11">
      <c r="A7" s="28">
        <v>1001</v>
      </c>
      <c r="B7" s="28" t="s">
        <v>133</v>
      </c>
      <c r="C7" s="36" t="s">
        <v>207</v>
      </c>
      <c r="D7" s="28" t="str">
        <f t="shared" si="0"/>
        <v>1001.tga</v>
      </c>
      <c r="E7" s="28">
        <v>1</v>
      </c>
      <c r="F7" s="28"/>
      <c r="G7" s="28">
        <v>10</v>
      </c>
      <c r="H7" s="28"/>
      <c r="I7" s="28"/>
      <c r="J7" s="28"/>
      <c r="K7" s="28"/>
    </row>
    <row r="8" spans="1:11">
      <c r="A8" s="28">
        <v>1002</v>
      </c>
      <c r="B8" s="28" t="s">
        <v>134</v>
      </c>
      <c r="C8" s="36" t="s">
        <v>207</v>
      </c>
      <c r="D8" s="28" t="str">
        <f t="shared" si="0"/>
        <v>1002.tga</v>
      </c>
      <c r="E8" s="28">
        <v>1</v>
      </c>
      <c r="F8" s="28"/>
      <c r="G8" s="28">
        <v>15</v>
      </c>
      <c r="H8" s="28"/>
      <c r="I8" s="28"/>
      <c r="J8" s="28"/>
      <c r="K8" s="28"/>
    </row>
    <row r="9" spans="1:11">
      <c r="A9" s="28">
        <v>1003</v>
      </c>
      <c r="B9" s="28" t="s">
        <v>136</v>
      </c>
      <c r="C9" s="36" t="s">
        <v>207</v>
      </c>
      <c r="D9" s="28" t="str">
        <f t="shared" si="0"/>
        <v>1003.tga</v>
      </c>
      <c r="E9" s="28">
        <v>1</v>
      </c>
      <c r="F9" s="28">
        <v>5</v>
      </c>
      <c r="G9" s="28"/>
      <c r="H9" s="28"/>
      <c r="I9" s="28"/>
      <c r="J9" s="28"/>
      <c r="K9" s="28"/>
    </row>
    <row r="10" spans="1:11">
      <c r="A10" s="28">
        <v>1004</v>
      </c>
      <c r="B10" s="28" t="s">
        <v>137</v>
      </c>
      <c r="C10" s="36" t="s">
        <v>207</v>
      </c>
      <c r="D10" s="28" t="str">
        <f t="shared" si="0"/>
        <v>1004.tga</v>
      </c>
      <c r="E10" s="28">
        <v>1</v>
      </c>
      <c r="F10" s="28">
        <v>10</v>
      </c>
      <c r="G10" s="28"/>
      <c r="H10" s="28"/>
      <c r="I10" s="28"/>
      <c r="J10" s="28"/>
      <c r="K10" s="28"/>
    </row>
    <row r="11" spans="1:11">
      <c r="A11" s="28">
        <v>1005</v>
      </c>
      <c r="B11" s="28" t="s">
        <v>138</v>
      </c>
      <c r="C11" s="36" t="s">
        <v>207</v>
      </c>
      <c r="D11" s="28" t="str">
        <f t="shared" si="0"/>
        <v>1005.tga</v>
      </c>
      <c r="E11" s="28">
        <v>1</v>
      </c>
      <c r="F11" s="28">
        <v>15</v>
      </c>
      <c r="G11" s="28"/>
      <c r="H11" s="28"/>
      <c r="I11" s="28"/>
      <c r="J11" s="28"/>
      <c r="K11" s="28"/>
    </row>
    <row r="12" spans="1:11">
      <c r="A12" s="28">
        <v>1006</v>
      </c>
      <c r="B12" s="28" t="s">
        <v>140</v>
      </c>
      <c r="C12" s="36" t="s">
        <v>207</v>
      </c>
      <c r="D12" s="28" t="str">
        <f t="shared" si="0"/>
        <v>1006.tga</v>
      </c>
      <c r="E12" s="28">
        <v>1</v>
      </c>
      <c r="F12" s="28"/>
      <c r="G12" s="28"/>
      <c r="H12" s="28">
        <v>50</v>
      </c>
      <c r="I12" s="28"/>
      <c r="J12" s="28"/>
      <c r="K12" s="28"/>
    </row>
    <row r="13" spans="1:11">
      <c r="A13" s="28">
        <v>1007</v>
      </c>
      <c r="B13" s="28" t="s">
        <v>141</v>
      </c>
      <c r="C13" s="36" t="s">
        <v>207</v>
      </c>
      <c r="D13" s="28" t="str">
        <f t="shared" si="0"/>
        <v>1007.tga</v>
      </c>
      <c r="E13" s="28">
        <v>1</v>
      </c>
      <c r="F13" s="28"/>
      <c r="G13" s="28"/>
      <c r="H13" s="28">
        <v>100</v>
      </c>
      <c r="I13" s="28"/>
      <c r="J13" s="28"/>
      <c r="K13" s="28"/>
    </row>
    <row r="14" spans="1:11">
      <c r="A14" s="28">
        <v>1008</v>
      </c>
      <c r="B14" s="28" t="s">
        <v>142</v>
      </c>
      <c r="C14" s="36" t="s">
        <v>207</v>
      </c>
      <c r="D14" s="28" t="str">
        <f t="shared" si="0"/>
        <v>1008.tga</v>
      </c>
      <c r="E14" s="28">
        <v>1</v>
      </c>
      <c r="F14" s="28"/>
      <c r="G14" s="28"/>
      <c r="H14" s="28">
        <v>200</v>
      </c>
      <c r="I14" s="28"/>
      <c r="J14" s="28"/>
      <c r="K14" s="28"/>
    </row>
    <row r="15" spans="1:11">
      <c r="A15" s="28">
        <v>1009</v>
      </c>
      <c r="B15" s="28" t="s">
        <v>143</v>
      </c>
      <c r="C15" s="36" t="s">
        <v>207</v>
      </c>
      <c r="D15" s="28" t="str">
        <f t="shared" si="0"/>
        <v>1009.tga</v>
      </c>
      <c r="E15" s="28">
        <v>2</v>
      </c>
      <c r="F15" s="28"/>
      <c r="G15" s="28"/>
      <c r="H15" s="28"/>
      <c r="I15" s="28"/>
      <c r="J15" s="28"/>
      <c r="K15" s="28">
        <v>50</v>
      </c>
    </row>
    <row r="16" spans="1:11">
      <c r="A16" s="28">
        <v>1010</v>
      </c>
      <c r="B16" s="28" t="s">
        <v>144</v>
      </c>
      <c r="C16" s="36" t="s">
        <v>207</v>
      </c>
      <c r="D16" s="28" t="str">
        <f t="shared" si="0"/>
        <v>1010.tga</v>
      </c>
      <c r="E16" s="28">
        <v>2</v>
      </c>
      <c r="F16" s="28"/>
      <c r="G16" s="28"/>
      <c r="H16" s="28"/>
      <c r="I16" s="28"/>
      <c r="J16" s="28"/>
      <c r="K16" s="28">
        <v>100</v>
      </c>
    </row>
    <row r="17" spans="1:11">
      <c r="A17" s="28">
        <v>1011</v>
      </c>
      <c r="B17" s="28" t="s">
        <v>145</v>
      </c>
      <c r="C17" s="36" t="s">
        <v>207</v>
      </c>
      <c r="D17" s="28" t="str">
        <f t="shared" si="0"/>
        <v>1011.tga</v>
      </c>
      <c r="E17" s="28">
        <v>2</v>
      </c>
      <c r="F17" s="28"/>
      <c r="G17" s="28"/>
      <c r="H17" s="28"/>
      <c r="I17" s="28"/>
      <c r="J17" s="28"/>
      <c r="K17" s="28">
        <v>200</v>
      </c>
    </row>
    <row r="18" spans="1:11">
      <c r="A18" s="28">
        <v>1012</v>
      </c>
      <c r="B18" s="28" t="s">
        <v>159</v>
      </c>
      <c r="C18" s="36" t="s">
        <v>207</v>
      </c>
      <c r="D18" s="28" t="str">
        <f t="shared" si="0"/>
        <v>1012.tga</v>
      </c>
      <c r="E18" s="28">
        <v>2</v>
      </c>
      <c r="F18" s="28"/>
      <c r="G18" s="28"/>
      <c r="H18" s="28"/>
      <c r="I18" s="28"/>
      <c r="J18" s="28"/>
      <c r="K18" s="28">
        <v>300</v>
      </c>
    </row>
    <row r="19" spans="1:11">
      <c r="A19" s="28">
        <v>1013</v>
      </c>
      <c r="B19" s="28" t="s">
        <v>160</v>
      </c>
      <c r="C19" s="36" t="s">
        <v>207</v>
      </c>
      <c r="D19" s="28" t="str">
        <f t="shared" si="0"/>
        <v>1013.tga</v>
      </c>
      <c r="E19" s="28">
        <v>2</v>
      </c>
      <c r="F19" s="28"/>
      <c r="G19" s="28"/>
      <c r="H19" s="28"/>
      <c r="I19" s="28"/>
      <c r="J19" s="28"/>
      <c r="K19" s="28">
        <v>500</v>
      </c>
    </row>
    <row r="20" spans="1:11">
      <c r="A20" s="28">
        <v>1014</v>
      </c>
      <c r="B20" s="28" t="s">
        <v>189</v>
      </c>
      <c r="C20" s="36" t="s">
        <v>207</v>
      </c>
      <c r="D20" s="28" t="str">
        <f t="shared" si="0"/>
        <v>1014.tga</v>
      </c>
      <c r="E20" s="28">
        <v>1</v>
      </c>
      <c r="F20" s="28"/>
      <c r="G20" s="28"/>
      <c r="H20" s="28"/>
      <c r="I20" s="28">
        <v>2</v>
      </c>
      <c r="J20" s="28"/>
      <c r="K20" s="28"/>
    </row>
    <row r="21" spans="1:11">
      <c r="A21" s="28">
        <v>1015</v>
      </c>
      <c r="B21" s="28" t="s">
        <v>190</v>
      </c>
      <c r="C21" s="36" t="s">
        <v>207</v>
      </c>
      <c r="D21" s="28" t="str">
        <f t="shared" si="0"/>
        <v>1015.tga</v>
      </c>
      <c r="E21" s="28">
        <v>1</v>
      </c>
      <c r="F21" s="28"/>
      <c r="G21" s="28"/>
      <c r="H21" s="28"/>
      <c r="I21" s="28">
        <v>4</v>
      </c>
      <c r="J21" s="28"/>
      <c r="K21" s="28"/>
    </row>
    <row r="22" spans="1:11">
      <c r="A22" s="28">
        <v>1016</v>
      </c>
      <c r="B22" s="28" t="s">
        <v>191</v>
      </c>
      <c r="C22" s="36" t="s">
        <v>207</v>
      </c>
      <c r="D22" s="28" t="str">
        <f t="shared" si="0"/>
        <v>1016.tga</v>
      </c>
      <c r="E22" s="28">
        <v>1</v>
      </c>
      <c r="F22" s="28"/>
      <c r="G22" s="28"/>
      <c r="H22" s="28"/>
      <c r="I22" s="28">
        <v>6</v>
      </c>
      <c r="J22" s="28"/>
      <c r="K22" s="28"/>
    </row>
    <row r="23" spans="1:11">
      <c r="A23" s="28">
        <v>1017</v>
      </c>
      <c r="B23" s="28" t="s">
        <v>192</v>
      </c>
      <c r="C23" s="36" t="s">
        <v>207</v>
      </c>
      <c r="D23" s="28" t="str">
        <f t="shared" si="0"/>
        <v>1017.tga</v>
      </c>
      <c r="E23" s="28">
        <v>1</v>
      </c>
      <c r="F23" s="28"/>
      <c r="G23" s="28"/>
      <c r="H23" s="28"/>
      <c r="I23" s="28"/>
      <c r="J23" s="28">
        <v>2</v>
      </c>
      <c r="K23" s="28"/>
    </row>
    <row r="24" spans="1:11">
      <c r="A24" s="28">
        <v>1018</v>
      </c>
      <c r="B24" s="28" t="s">
        <v>193</v>
      </c>
      <c r="C24" s="36" t="s">
        <v>207</v>
      </c>
      <c r="D24" s="28" t="str">
        <f t="shared" si="0"/>
        <v>1018.tga</v>
      </c>
      <c r="E24" s="28">
        <v>1</v>
      </c>
      <c r="F24" s="28"/>
      <c r="G24" s="28"/>
      <c r="H24" s="28"/>
      <c r="I24" s="28"/>
      <c r="J24" s="28">
        <v>4</v>
      </c>
      <c r="K24" s="28"/>
    </row>
    <row r="25" spans="1:11">
      <c r="A25" s="28">
        <v>1019</v>
      </c>
      <c r="B25" s="28" t="s">
        <v>194</v>
      </c>
      <c r="C25" s="36" t="s">
        <v>207</v>
      </c>
      <c r="D25" s="28" t="str">
        <f t="shared" si="0"/>
        <v>1019.tga</v>
      </c>
      <c r="E25" s="28">
        <v>1</v>
      </c>
      <c r="F25" s="28"/>
      <c r="G25" s="28"/>
      <c r="H25" s="28"/>
      <c r="I25" s="28"/>
      <c r="J25" s="28">
        <v>6</v>
      </c>
      <c r="K25" s="28"/>
    </row>
  </sheetData>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D85"/>
  <sheetViews>
    <sheetView zoomScale="85" zoomScaleNormal="85" workbookViewId="0">
      <selection activeCell="A13" sqref="A13:C15"/>
    </sheetView>
  </sheetViews>
  <sheetFormatPr defaultRowHeight="13.5"/>
  <cols>
    <col min="1" max="1" width="12.625" customWidth="1"/>
    <col min="2" max="3" width="7" customWidth="1"/>
    <col min="4" max="4" width="12.625" customWidth="1"/>
    <col min="5" max="5" width="15.25" customWidth="1"/>
  </cols>
  <sheetData>
    <row r="6" spans="1:4">
      <c r="A6" s="30" t="s">
        <v>196</v>
      </c>
      <c r="B6" s="30" t="s">
        <v>197</v>
      </c>
      <c r="C6" s="30" t="s">
        <v>198</v>
      </c>
      <c r="D6" s="38" t="s">
        <v>236</v>
      </c>
    </row>
    <row r="7" spans="1:4">
      <c r="A7" s="31" t="s">
        <v>199</v>
      </c>
      <c r="B7" s="31" t="s">
        <v>200</v>
      </c>
      <c r="C7" s="31" t="s">
        <v>201</v>
      </c>
      <c r="D7" s="39" t="s">
        <v>237</v>
      </c>
    </row>
    <row r="8" spans="1:4">
      <c r="A8" s="29">
        <v>10001</v>
      </c>
      <c r="B8" s="29">
        <v>8</v>
      </c>
      <c r="C8" s="29">
        <v>7</v>
      </c>
      <c r="D8" t="str">
        <f>VLOOKUP(INT(A8/10),role!$A$8:$B$25,2,0)</f>
        <v>lkk</v>
      </c>
    </row>
    <row r="9" spans="1:4">
      <c r="A9" s="29">
        <v>10002</v>
      </c>
      <c r="B9" s="29">
        <v>8</v>
      </c>
      <c r="C9" s="29">
        <v>8</v>
      </c>
      <c r="D9" t="str">
        <f>VLOOKUP(INT(A9/10),role!$A$8:$B$25,2,0)</f>
        <v>lkk</v>
      </c>
    </row>
    <row r="10" spans="1:4">
      <c r="A10" s="29">
        <v>10003</v>
      </c>
      <c r="B10" s="29">
        <v>4</v>
      </c>
      <c r="C10" s="29">
        <v>16</v>
      </c>
      <c r="D10" t="str">
        <f>VLOOKUP(INT(A10/10),role!$A$8:$B$25,2,0)</f>
        <v>lkk</v>
      </c>
    </row>
    <row r="11" spans="1:4">
      <c r="A11" s="29">
        <v>10004</v>
      </c>
      <c r="B11" s="29">
        <v>4</v>
      </c>
      <c r="C11" s="29">
        <v>2</v>
      </c>
      <c r="D11" t="str">
        <f>VLOOKUP(INT(A11/10),role!$A$8:$B$25,2,0)</f>
        <v>lkk</v>
      </c>
    </row>
    <row r="12" spans="1:4">
      <c r="A12" s="29">
        <v>10005</v>
      </c>
      <c r="B12" s="29">
        <v>4</v>
      </c>
      <c r="C12" s="29">
        <v>10</v>
      </c>
      <c r="D12" t="str">
        <f>VLOOKUP(INT(A12/10),role!$A$8:$B$25,2,0)</f>
        <v>lkk</v>
      </c>
    </row>
    <row r="13" spans="1:4">
      <c r="A13" s="29">
        <v>20001</v>
      </c>
      <c r="B13" s="29">
        <v>1</v>
      </c>
      <c r="C13" s="29">
        <v>10</v>
      </c>
      <c r="D13" t="str">
        <f>VLOOKUP(INT(A13/10),role!$A$8:$B$25,2,0)</f>
        <v>丫鬟</v>
      </c>
    </row>
    <row r="14" spans="1:4">
      <c r="A14" s="29">
        <v>20011</v>
      </c>
      <c r="B14" s="29">
        <v>1</v>
      </c>
      <c r="C14" s="29">
        <v>10</v>
      </c>
      <c r="D14" t="str">
        <f>VLOOKUP(INT(A14/10),role!$A$8:$B$25,2,0)</f>
        <v>崂山道士</v>
      </c>
    </row>
    <row r="15" spans="1:4">
      <c r="A15" s="29">
        <v>20021</v>
      </c>
      <c r="B15" s="29">
        <v>1</v>
      </c>
      <c r="C15" s="29">
        <v>5</v>
      </c>
      <c r="D15" t="str">
        <f>VLOOKUP(INT(A15/10),role!$A$8:$B$25,2,0)</f>
        <v>净空方丈</v>
      </c>
    </row>
    <row r="16" spans="1:4">
      <c r="A16" s="40">
        <v>30001</v>
      </c>
      <c r="B16" s="40">
        <v>4</v>
      </c>
      <c r="C16" s="40">
        <v>6</v>
      </c>
      <c r="D16" t="str">
        <f>VLOOKUP(INT(A16/10),role!$A$8:$B$25,2,0)</f>
        <v>毛毛虫</v>
      </c>
    </row>
    <row r="17" spans="1:4">
      <c r="A17" s="40">
        <v>30002</v>
      </c>
      <c r="B17" s="40">
        <v>4</v>
      </c>
      <c r="C17" s="40">
        <v>10</v>
      </c>
      <c r="D17" t="str">
        <f>VLOOKUP(INT(A17/10),role!$A$8:$B$25,2,0)</f>
        <v>毛毛虫</v>
      </c>
    </row>
    <row r="18" spans="1:4">
      <c r="A18" s="40">
        <v>30003</v>
      </c>
      <c r="B18" s="40">
        <v>4</v>
      </c>
      <c r="C18" s="40">
        <v>11</v>
      </c>
      <c r="D18" t="str">
        <f>VLOOKUP(INT(A18/10),role!$A$8:$B$25,2,0)</f>
        <v>毛毛虫</v>
      </c>
    </row>
    <row r="19" spans="1:4">
      <c r="A19" s="40">
        <v>30004</v>
      </c>
      <c r="B19" s="40">
        <v>4</v>
      </c>
      <c r="C19" s="40">
        <v>2</v>
      </c>
      <c r="D19" t="str">
        <f>VLOOKUP(INT(A19/10),role!$A$8:$B$25,2,0)</f>
        <v>毛毛虫</v>
      </c>
    </row>
    <row r="20" spans="1:4">
      <c r="A20" s="40">
        <v>30005</v>
      </c>
      <c r="B20" s="40">
        <v>4</v>
      </c>
      <c r="C20" s="40">
        <v>10</v>
      </c>
      <c r="D20" t="str">
        <f>VLOOKUP(INT(A20/10),role!$A$8:$B$25,2,0)</f>
        <v>毛毛虫</v>
      </c>
    </row>
    <row r="21" spans="1:4">
      <c r="A21" s="40">
        <v>30011</v>
      </c>
      <c r="B21" s="40">
        <v>4</v>
      </c>
      <c r="C21" s="40">
        <v>8</v>
      </c>
      <c r="D21" t="str">
        <f>VLOOKUP(INT(A21/10),role!$A$8:$B$25,2,0)</f>
        <v>小青蛙</v>
      </c>
    </row>
    <row r="22" spans="1:4">
      <c r="A22" s="40">
        <v>30012</v>
      </c>
      <c r="B22" s="40">
        <v>4</v>
      </c>
      <c r="C22" s="40">
        <v>7</v>
      </c>
      <c r="D22" t="str">
        <f>VLOOKUP(INT(A22/10),role!$A$8:$B$25,2,0)</f>
        <v>小青蛙</v>
      </c>
    </row>
    <row r="23" spans="1:4">
      <c r="A23" s="40">
        <v>30013</v>
      </c>
      <c r="B23" s="29">
        <v>4</v>
      </c>
      <c r="C23" s="29">
        <v>13</v>
      </c>
      <c r="D23" t="str">
        <f>VLOOKUP(INT(A23/10),role!$A$8:$B$25,2,0)</f>
        <v>小青蛙</v>
      </c>
    </row>
    <row r="24" spans="1:4">
      <c r="A24" s="40">
        <v>30014</v>
      </c>
      <c r="B24" s="29">
        <v>4</v>
      </c>
      <c r="C24" s="29">
        <v>2</v>
      </c>
      <c r="D24" t="str">
        <f>VLOOKUP(INT(A24/10),role!$A$8:$B$25,2,0)</f>
        <v>小青蛙</v>
      </c>
    </row>
    <row r="25" spans="1:4">
      <c r="A25" s="40">
        <v>30015</v>
      </c>
      <c r="B25" s="29">
        <v>4</v>
      </c>
      <c r="C25" s="29">
        <v>8</v>
      </c>
      <c r="D25" t="str">
        <f>VLOOKUP(INT(A25/10),role!$A$8:$B$25,2,0)</f>
        <v>小青蛙</v>
      </c>
    </row>
    <row r="26" spans="1:4">
      <c r="A26" s="40">
        <v>30021</v>
      </c>
      <c r="B26" s="29">
        <v>4</v>
      </c>
      <c r="C26" s="29">
        <v>8</v>
      </c>
      <c r="D26" t="str">
        <f>VLOOKUP(INT(A26/10),role!$A$8:$B$25,2,0)</f>
        <v>小乌龟</v>
      </c>
    </row>
    <row r="27" spans="1:4">
      <c r="A27" s="40">
        <v>30022</v>
      </c>
      <c r="B27" s="29">
        <v>4</v>
      </c>
      <c r="C27" s="29">
        <v>5</v>
      </c>
      <c r="D27" t="str">
        <f>VLOOKUP(INT(A27/10),role!$A$8:$B$25,2,0)</f>
        <v>小乌龟</v>
      </c>
    </row>
    <row r="28" spans="1:4">
      <c r="A28" s="40">
        <v>30023</v>
      </c>
      <c r="B28" s="29">
        <v>4</v>
      </c>
      <c r="C28" s="29">
        <v>15</v>
      </c>
      <c r="D28" t="str">
        <f>VLOOKUP(INT(A28/10),role!$A$8:$B$25,2,0)</f>
        <v>小乌龟</v>
      </c>
    </row>
    <row r="29" spans="1:4">
      <c r="A29" s="40">
        <v>30024</v>
      </c>
      <c r="B29" s="29">
        <v>4</v>
      </c>
      <c r="C29" s="29">
        <v>6</v>
      </c>
      <c r="D29" t="str">
        <f>VLOOKUP(INT(A29/10),role!$A$8:$B$25,2,0)</f>
        <v>小乌龟</v>
      </c>
    </row>
    <row r="30" spans="1:4">
      <c r="A30" s="40">
        <v>30025</v>
      </c>
      <c r="B30" s="29">
        <v>4</v>
      </c>
      <c r="C30" s="29">
        <v>10</v>
      </c>
      <c r="D30" t="str">
        <f>VLOOKUP(INT(A30/10),role!$A$8:$B$25,2,0)</f>
        <v>小乌龟</v>
      </c>
    </row>
    <row r="31" spans="1:4">
      <c r="A31" s="40">
        <v>30031</v>
      </c>
      <c r="B31" s="29">
        <v>4</v>
      </c>
      <c r="C31" s="29">
        <v>10</v>
      </c>
      <c r="D31" t="str">
        <f>VLOOKUP(INT(A31/10),role!$A$8:$B$25,2,0)</f>
        <v>狼</v>
      </c>
    </row>
    <row r="32" spans="1:4">
      <c r="A32" s="40">
        <v>30032</v>
      </c>
      <c r="B32" s="29">
        <v>4</v>
      </c>
      <c r="C32" s="29">
        <v>6</v>
      </c>
      <c r="D32" t="str">
        <f>VLOOKUP(INT(A32/10),role!$A$8:$B$25,2,0)</f>
        <v>狼</v>
      </c>
    </row>
    <row r="33" spans="1:4">
      <c r="A33" s="40">
        <v>30033</v>
      </c>
      <c r="B33" s="29">
        <v>4</v>
      </c>
      <c r="C33" s="29">
        <v>9</v>
      </c>
      <c r="D33" t="str">
        <f>VLOOKUP(INT(A33/10),role!$A$8:$B$25,2,0)</f>
        <v>狼</v>
      </c>
    </row>
    <row r="34" spans="1:4">
      <c r="A34" s="40">
        <v>30034</v>
      </c>
      <c r="B34" s="29">
        <v>4</v>
      </c>
      <c r="C34" s="29">
        <v>1</v>
      </c>
      <c r="D34" t="str">
        <f>VLOOKUP(INT(A34/10),role!$A$8:$B$25,2,0)</f>
        <v>狼</v>
      </c>
    </row>
    <row r="35" spans="1:4">
      <c r="A35" s="40">
        <v>30035</v>
      </c>
      <c r="B35" s="29">
        <v>4</v>
      </c>
      <c r="C35" s="29">
        <v>9</v>
      </c>
      <c r="D35" t="str">
        <f>VLOOKUP(INT(A35/10),role!$A$8:$B$25,2,0)</f>
        <v>狼</v>
      </c>
    </row>
    <row r="36" spans="1:4">
      <c r="A36" s="29">
        <v>30041</v>
      </c>
      <c r="B36" s="29">
        <v>4</v>
      </c>
      <c r="C36" s="29">
        <v>9</v>
      </c>
      <c r="D36" t="str">
        <f>VLOOKUP(INT(A36/10),role!$A$8:$B$25,2,0)</f>
        <v>老虎</v>
      </c>
    </row>
    <row r="37" spans="1:4">
      <c r="A37" s="29">
        <v>30042</v>
      </c>
      <c r="B37" s="29">
        <v>4</v>
      </c>
      <c r="C37" s="29">
        <v>5</v>
      </c>
      <c r="D37" t="str">
        <f>VLOOKUP(INT(A37/10),role!$A$8:$B$25,2,0)</f>
        <v>老虎</v>
      </c>
    </row>
    <row r="38" spans="1:4">
      <c r="A38" s="29">
        <v>30043</v>
      </c>
      <c r="B38" s="29">
        <v>4</v>
      </c>
      <c r="C38" s="29">
        <v>10</v>
      </c>
      <c r="D38" t="str">
        <f>VLOOKUP(INT(A38/10),role!$A$8:$B$25,2,0)</f>
        <v>老虎</v>
      </c>
    </row>
    <row r="39" spans="1:4">
      <c r="A39" s="29">
        <v>30044</v>
      </c>
      <c r="B39" s="29">
        <v>4</v>
      </c>
      <c r="C39" s="29">
        <v>2</v>
      </c>
      <c r="D39" t="str">
        <f>VLOOKUP(INT(A39/10),role!$A$8:$B$25,2,0)</f>
        <v>老虎</v>
      </c>
    </row>
    <row r="40" spans="1:4">
      <c r="A40" s="29">
        <v>30045</v>
      </c>
      <c r="B40" s="29">
        <v>4</v>
      </c>
      <c r="C40" s="29">
        <v>7</v>
      </c>
      <c r="D40" t="str">
        <f>VLOOKUP(INT(A40/10),role!$A$8:$B$25,2,0)</f>
        <v>老虎</v>
      </c>
    </row>
    <row r="41" spans="1:4">
      <c r="A41" s="29">
        <v>30051</v>
      </c>
      <c r="B41" s="29">
        <v>4</v>
      </c>
      <c r="C41" s="29">
        <v>1</v>
      </c>
      <c r="D41" t="str">
        <f>VLOOKUP(INT(A41/10),role!$A$8:$B$25,2,0)</f>
        <v>树精</v>
      </c>
    </row>
    <row r="42" spans="1:4">
      <c r="A42" s="29">
        <v>30052</v>
      </c>
      <c r="B42" s="29">
        <v>4</v>
      </c>
      <c r="C42" s="29">
        <v>8</v>
      </c>
      <c r="D42" t="str">
        <f>VLOOKUP(INT(A42/10),role!$A$8:$B$25,2,0)</f>
        <v>树精</v>
      </c>
    </row>
    <row r="43" spans="1:4">
      <c r="A43" s="29">
        <v>30053</v>
      </c>
      <c r="B43" s="29">
        <v>4</v>
      </c>
      <c r="C43" s="29">
        <v>8</v>
      </c>
      <c r="D43" t="str">
        <f>VLOOKUP(INT(A43/10),role!$A$8:$B$25,2,0)</f>
        <v>树精</v>
      </c>
    </row>
    <row r="44" spans="1:4">
      <c r="A44" s="29">
        <v>30054</v>
      </c>
      <c r="B44" s="29">
        <v>4</v>
      </c>
      <c r="C44" s="29">
        <v>2</v>
      </c>
      <c r="D44" t="str">
        <f>VLOOKUP(INT(A44/10),role!$A$8:$B$25,2,0)</f>
        <v>树精</v>
      </c>
    </row>
    <row r="45" spans="1:4">
      <c r="A45" s="29">
        <v>30055</v>
      </c>
      <c r="B45" s="29">
        <v>4</v>
      </c>
      <c r="C45" s="29">
        <v>7</v>
      </c>
      <c r="D45" t="str">
        <f>VLOOKUP(INT(A45/10),role!$A$8:$B$25,2,0)</f>
        <v>树精</v>
      </c>
    </row>
    <row r="46" spans="1:4">
      <c r="A46" s="29">
        <v>30061</v>
      </c>
      <c r="B46" s="29">
        <v>4</v>
      </c>
      <c r="C46" s="29">
        <v>9</v>
      </c>
      <c r="D46" t="str">
        <f>VLOOKUP(INT(A46/10),role!$A$8:$B$25,2,0)</f>
        <v>刀兵</v>
      </c>
    </row>
    <row r="47" spans="1:4">
      <c r="A47" s="29">
        <v>30062</v>
      </c>
      <c r="B47" s="29">
        <v>4</v>
      </c>
      <c r="C47" s="29">
        <v>5</v>
      </c>
      <c r="D47" t="str">
        <f>VLOOKUP(INT(A47/10),role!$A$8:$B$25,2,0)</f>
        <v>刀兵</v>
      </c>
    </row>
    <row r="48" spans="1:4">
      <c r="A48" s="29">
        <v>30063</v>
      </c>
      <c r="B48" s="29">
        <v>4</v>
      </c>
      <c r="C48" s="29">
        <v>14</v>
      </c>
      <c r="D48" t="str">
        <f>VLOOKUP(INT(A48/10),role!$A$8:$B$25,2,0)</f>
        <v>刀兵</v>
      </c>
    </row>
    <row r="49" spans="1:4">
      <c r="A49" s="29">
        <v>30064</v>
      </c>
      <c r="B49" s="29">
        <v>4</v>
      </c>
      <c r="C49" s="29">
        <v>2</v>
      </c>
      <c r="D49" t="str">
        <f>VLOOKUP(INT(A49/10),role!$A$8:$B$25,2,0)</f>
        <v>刀兵</v>
      </c>
    </row>
    <row r="50" spans="1:4">
      <c r="A50" s="29">
        <v>30065</v>
      </c>
      <c r="B50" s="29">
        <v>4</v>
      </c>
      <c r="C50" s="29">
        <v>8</v>
      </c>
      <c r="D50" t="str">
        <f>VLOOKUP(INT(A50/10),role!$A$8:$B$25,2,0)</f>
        <v>刀兵</v>
      </c>
    </row>
    <row r="51" spans="1:4">
      <c r="A51" s="29">
        <v>30071</v>
      </c>
      <c r="B51" s="29">
        <v>4</v>
      </c>
      <c r="C51" s="29">
        <v>9</v>
      </c>
      <c r="D51" t="str">
        <f>VLOOKUP(INT(A51/10),role!$A$8:$B$25,2,0)</f>
        <v>虾兵</v>
      </c>
    </row>
    <row r="52" spans="1:4">
      <c r="A52" s="29">
        <v>30072</v>
      </c>
      <c r="B52" s="29">
        <v>4</v>
      </c>
      <c r="C52" s="29">
        <v>5</v>
      </c>
      <c r="D52" t="str">
        <f>VLOOKUP(INT(A52/10),role!$A$8:$B$25,2,0)</f>
        <v>虾兵</v>
      </c>
    </row>
    <row r="53" spans="1:4">
      <c r="A53" s="29">
        <v>30073</v>
      </c>
      <c r="B53" s="29">
        <v>4</v>
      </c>
      <c r="C53" s="29">
        <v>11</v>
      </c>
      <c r="D53" t="str">
        <f>VLOOKUP(INT(A53/10),role!$A$8:$B$25,2,0)</f>
        <v>虾兵</v>
      </c>
    </row>
    <row r="54" spans="1:4">
      <c r="A54" s="29">
        <v>30074</v>
      </c>
      <c r="B54" s="29">
        <v>4</v>
      </c>
      <c r="C54" s="29">
        <v>2</v>
      </c>
      <c r="D54" t="str">
        <f>VLOOKUP(INT(A54/10),role!$A$8:$B$25,2,0)</f>
        <v>虾兵</v>
      </c>
    </row>
    <row r="55" spans="1:4">
      <c r="A55" s="29">
        <v>30075</v>
      </c>
      <c r="B55" s="29">
        <v>4</v>
      </c>
      <c r="C55" s="29">
        <v>8</v>
      </c>
      <c r="D55" t="str">
        <f>VLOOKUP(INT(A55/10),role!$A$8:$B$25,2,0)</f>
        <v>虾兵</v>
      </c>
    </row>
    <row r="56" spans="1:4">
      <c r="A56" s="29">
        <v>30081</v>
      </c>
      <c r="B56" s="29">
        <v>4</v>
      </c>
      <c r="C56" s="29">
        <v>8</v>
      </c>
      <c r="D56" t="str">
        <f>VLOOKUP(INT(A56/10),role!$A$8:$B$25,2,0)</f>
        <v>蟹将</v>
      </c>
    </row>
    <row r="57" spans="1:4">
      <c r="A57" s="29">
        <v>30082</v>
      </c>
      <c r="B57" s="29">
        <v>4</v>
      </c>
      <c r="C57" s="29">
        <v>5</v>
      </c>
      <c r="D57" t="str">
        <f>VLOOKUP(INT(A57/10),role!$A$8:$B$25,2,0)</f>
        <v>蟹将</v>
      </c>
    </row>
    <row r="58" spans="1:4">
      <c r="A58" s="29">
        <v>30083</v>
      </c>
      <c r="B58" s="29">
        <v>4</v>
      </c>
      <c r="C58" s="29">
        <v>11</v>
      </c>
      <c r="D58" t="str">
        <f>VLOOKUP(INT(A58/10),role!$A$8:$B$25,2,0)</f>
        <v>蟹将</v>
      </c>
    </row>
    <row r="59" spans="1:4">
      <c r="A59" s="29">
        <v>30084</v>
      </c>
      <c r="B59" s="29">
        <v>4</v>
      </c>
      <c r="C59" s="29">
        <v>2</v>
      </c>
      <c r="D59" t="str">
        <f>VLOOKUP(INT(A59/10),role!$A$8:$B$25,2,0)</f>
        <v>蟹将</v>
      </c>
    </row>
    <row r="60" spans="1:4">
      <c r="A60" s="29">
        <v>30085</v>
      </c>
      <c r="B60" s="29">
        <v>4</v>
      </c>
      <c r="C60" s="29">
        <v>8</v>
      </c>
      <c r="D60" t="str">
        <f>VLOOKUP(INT(A60/10),role!$A$8:$B$25,2,0)</f>
        <v>蟹将</v>
      </c>
    </row>
    <row r="61" spans="1:4">
      <c r="A61" s="29">
        <v>30091</v>
      </c>
      <c r="B61" s="29">
        <v>4</v>
      </c>
      <c r="C61" s="29">
        <v>8</v>
      </c>
      <c r="D61" t="str">
        <f>VLOOKUP(INT(A61/10),role!$A$8:$B$25,2,0)</f>
        <v>蛙妖</v>
      </c>
    </row>
    <row r="62" spans="1:4">
      <c r="A62" s="29">
        <v>30092</v>
      </c>
      <c r="B62" s="29">
        <v>4</v>
      </c>
      <c r="C62" s="29">
        <v>4</v>
      </c>
      <c r="D62" t="str">
        <f>VLOOKUP(INT(A62/10),role!$A$8:$B$25,2,0)</f>
        <v>蛙妖</v>
      </c>
    </row>
    <row r="63" spans="1:4">
      <c r="A63" s="29">
        <v>30093</v>
      </c>
      <c r="B63" s="29">
        <v>4</v>
      </c>
      <c r="C63" s="29">
        <v>12</v>
      </c>
      <c r="D63" t="str">
        <f>VLOOKUP(INT(A63/10),role!$A$8:$B$25,2,0)</f>
        <v>蛙妖</v>
      </c>
    </row>
    <row r="64" spans="1:4">
      <c r="A64" s="29">
        <v>30094</v>
      </c>
      <c r="B64" s="29">
        <v>4</v>
      </c>
      <c r="C64" s="29">
        <v>2</v>
      </c>
      <c r="D64" t="str">
        <f>VLOOKUP(INT(A64/10),role!$A$8:$B$25,2,0)</f>
        <v>蛙妖</v>
      </c>
    </row>
    <row r="65" spans="1:4">
      <c r="A65" s="29">
        <v>30095</v>
      </c>
      <c r="B65" s="29">
        <v>4</v>
      </c>
      <c r="C65" s="29">
        <v>12</v>
      </c>
      <c r="D65" t="str">
        <f>VLOOKUP(INT(A65/10),role!$A$8:$B$25,2,0)</f>
        <v>蛙妖</v>
      </c>
    </row>
    <row r="66" spans="1:4">
      <c r="A66" s="29">
        <v>30101</v>
      </c>
      <c r="B66" s="29">
        <v>4</v>
      </c>
      <c r="C66" s="29">
        <v>10</v>
      </c>
      <c r="D66" t="str">
        <f>VLOOKUP(INT(A66/10),role!$A$8:$B$25,2,0)</f>
        <v>鬼灵</v>
      </c>
    </row>
    <row r="67" spans="1:4">
      <c r="A67" s="29">
        <v>30102</v>
      </c>
      <c r="B67" s="29">
        <v>4</v>
      </c>
      <c r="C67" s="29">
        <v>5</v>
      </c>
      <c r="D67" t="str">
        <f>VLOOKUP(INT(A67/10),role!$A$8:$B$25,2,0)</f>
        <v>鬼灵</v>
      </c>
    </row>
    <row r="68" spans="1:4">
      <c r="A68" s="29">
        <v>30103</v>
      </c>
      <c r="B68" s="29">
        <v>4</v>
      </c>
      <c r="C68" s="29">
        <v>12</v>
      </c>
      <c r="D68" t="str">
        <f>VLOOKUP(INT(A68/10),role!$A$8:$B$25,2,0)</f>
        <v>鬼灵</v>
      </c>
    </row>
    <row r="69" spans="1:4">
      <c r="A69" s="29">
        <v>30104</v>
      </c>
      <c r="B69" s="29">
        <v>4</v>
      </c>
      <c r="C69" s="29">
        <v>2</v>
      </c>
      <c r="D69" t="str">
        <f>VLOOKUP(INT(A69/10),role!$A$8:$B$25,2,0)</f>
        <v>鬼灵</v>
      </c>
    </row>
    <row r="70" spans="1:4">
      <c r="A70" s="29">
        <v>30105</v>
      </c>
      <c r="B70" s="29">
        <v>4</v>
      </c>
      <c r="C70" s="29">
        <v>9</v>
      </c>
      <c r="D70" t="str">
        <f>VLOOKUP(INT(A70/10),role!$A$8:$B$25,2,0)</f>
        <v>鬼灵</v>
      </c>
    </row>
    <row r="71" spans="1:4">
      <c r="A71" s="29">
        <v>30111</v>
      </c>
      <c r="B71" s="29">
        <v>4</v>
      </c>
      <c r="C71" s="29">
        <v>8</v>
      </c>
      <c r="D71" t="str">
        <f>VLOOKUP(INT(A71/10),role!$A$8:$B$25,2,0)</f>
        <v>牛妖</v>
      </c>
    </row>
    <row r="72" spans="1:4">
      <c r="A72" s="29">
        <v>30112</v>
      </c>
      <c r="B72" s="29">
        <v>4</v>
      </c>
      <c r="C72" s="29">
        <v>4</v>
      </c>
      <c r="D72" t="str">
        <f>VLOOKUP(INT(A72/10),role!$A$8:$B$25,2,0)</f>
        <v>牛妖</v>
      </c>
    </row>
    <row r="73" spans="1:4">
      <c r="A73" s="29">
        <v>30113</v>
      </c>
      <c r="B73" s="29">
        <v>4</v>
      </c>
      <c r="C73" s="29">
        <v>13</v>
      </c>
      <c r="D73" t="str">
        <f>VLOOKUP(INT(A73/10),role!$A$8:$B$25,2,0)</f>
        <v>牛妖</v>
      </c>
    </row>
    <row r="74" spans="1:4">
      <c r="A74" s="29">
        <v>30114</v>
      </c>
      <c r="B74" s="29">
        <v>4</v>
      </c>
      <c r="C74" s="29">
        <v>2</v>
      </c>
      <c r="D74" t="str">
        <f>VLOOKUP(INT(A74/10),role!$A$8:$B$25,2,0)</f>
        <v>牛妖</v>
      </c>
    </row>
    <row r="75" spans="1:4">
      <c r="A75" s="29">
        <v>30115</v>
      </c>
      <c r="B75" s="29">
        <v>4</v>
      </c>
      <c r="C75" s="29">
        <v>8</v>
      </c>
      <c r="D75" t="str">
        <f>VLOOKUP(INT(A75/10),role!$A$8:$B$25,2,0)</f>
        <v>牛妖</v>
      </c>
    </row>
    <row r="76" spans="1:4">
      <c r="A76" s="29">
        <v>30121</v>
      </c>
      <c r="B76" s="29">
        <v>4</v>
      </c>
      <c r="C76" s="29">
        <v>13</v>
      </c>
      <c r="D76" t="str">
        <f>VLOOKUP(INT(A76/10),role!$A$8:$B$25,2,0)</f>
        <v>龙族少年</v>
      </c>
    </row>
    <row r="77" spans="1:4">
      <c r="A77" s="29">
        <v>30122</v>
      </c>
      <c r="B77" s="29">
        <v>4</v>
      </c>
      <c r="C77" s="29">
        <v>5</v>
      </c>
      <c r="D77" t="str">
        <f>VLOOKUP(INT(A77/10),role!$A$8:$B$25,2,0)</f>
        <v>龙族少年</v>
      </c>
    </row>
    <row r="78" spans="1:4">
      <c r="A78" s="29">
        <v>30123</v>
      </c>
      <c r="B78" s="29">
        <v>4</v>
      </c>
      <c r="C78" s="29">
        <v>12</v>
      </c>
      <c r="D78" t="str">
        <f>VLOOKUP(INT(A78/10),role!$A$8:$B$25,2,0)</f>
        <v>龙族少年</v>
      </c>
    </row>
    <row r="79" spans="1:4">
      <c r="A79" s="29">
        <v>30124</v>
      </c>
      <c r="B79" s="29">
        <v>4</v>
      </c>
      <c r="C79" s="29">
        <v>2</v>
      </c>
      <c r="D79" t="str">
        <f>VLOOKUP(INT(A79/10),role!$A$8:$B$25,2,0)</f>
        <v>龙族少年</v>
      </c>
    </row>
    <row r="80" spans="1:4">
      <c r="A80" s="29">
        <v>30125</v>
      </c>
      <c r="B80" s="29">
        <v>4</v>
      </c>
      <c r="C80" s="29">
        <v>10</v>
      </c>
      <c r="D80" t="str">
        <f>VLOOKUP(INT(A80/10),role!$A$8:$B$25,2,0)</f>
        <v>龙族少年</v>
      </c>
    </row>
    <row r="81" spans="1:4">
      <c r="A81" s="29">
        <v>30131</v>
      </c>
      <c r="B81" s="29">
        <v>4</v>
      </c>
      <c r="C81" s="29">
        <v>10</v>
      </c>
      <c r="D81" t="str">
        <f>VLOOKUP(INT(A81/10),role!$A$8:$B$25,2,0)</f>
        <v>狐妖</v>
      </c>
    </row>
    <row r="82" spans="1:4">
      <c r="A82" s="29">
        <v>30132</v>
      </c>
      <c r="B82" s="29">
        <v>4</v>
      </c>
      <c r="C82" s="29">
        <v>5</v>
      </c>
      <c r="D82" t="str">
        <f>VLOOKUP(INT(A82/10),role!$A$8:$B$25,2,0)</f>
        <v>狐妖</v>
      </c>
    </row>
    <row r="83" spans="1:4">
      <c r="A83" s="29">
        <v>30133</v>
      </c>
      <c r="B83" s="29">
        <v>4</v>
      </c>
      <c r="C83" s="29">
        <v>10</v>
      </c>
      <c r="D83" t="str">
        <f>VLOOKUP(INT(A83/10),role!$A$8:$B$25,2,0)</f>
        <v>狐妖</v>
      </c>
    </row>
    <row r="84" spans="1:4">
      <c r="A84" s="29">
        <v>30134</v>
      </c>
      <c r="B84" s="29">
        <v>4</v>
      </c>
      <c r="C84" s="29">
        <v>2</v>
      </c>
      <c r="D84" t="str">
        <f>VLOOKUP(INT(A84/10),role!$A$8:$B$25,2,0)</f>
        <v>狐妖</v>
      </c>
    </row>
    <row r="85" spans="1:4">
      <c r="A85" s="29">
        <v>30135</v>
      </c>
      <c r="B85" s="29">
        <v>4</v>
      </c>
      <c r="C85" s="29">
        <v>10</v>
      </c>
      <c r="D85" t="str">
        <f>VLOOKUP(INT(A85/10),role!$A$8:$B$25,2,0)</f>
        <v>狐妖</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数值</vt:lpstr>
      <vt:lpstr>剧情及玩法</vt:lpstr>
      <vt:lpstr>Sheet1</vt:lpstr>
      <vt:lpstr>object</vt:lpstr>
      <vt:lpstr>role</vt:lpstr>
      <vt:lpstr>item</vt:lpstr>
      <vt:lpstr>flash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2015-03-06T03:26:01Z</dcterms:modified>
</cp:coreProperties>
</file>