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Sheet1" sheetId="3" r:id="rId1"/>
    <sheet name="object" sheetId="4" r:id="rId2"/>
    <sheet name="Sheet2" sheetId="8" r:id="rId3"/>
    <sheet name="role" sheetId="5" r:id="rId4"/>
    <sheet name="item" sheetId="6" r:id="rId5"/>
    <sheet name="flash" sheetId="7" r:id="rId6"/>
    <sheet name="shop" sheetId="9" r:id="rId7"/>
    <sheet name="goods" sheetId="10" r:id="rId8"/>
    <sheet name="conversation" sheetId="12" r:id="rId9"/>
    <sheet name="sound" sheetId="14" r:id="rId10"/>
    <sheet name="stage" sheetId="15" r:id="rId11"/>
  </sheets>
  <calcPr calcId="152511"/>
</workbook>
</file>

<file path=xl/calcChain.xml><?xml version="1.0" encoding="utf-8"?>
<calcChain xmlns="http://schemas.openxmlformats.org/spreadsheetml/2006/main">
  <c r="D4" i="9" l="1"/>
  <c r="E26" i="6"/>
  <c r="G26" i="6"/>
  <c r="H26" i="6"/>
  <c r="I26" i="6"/>
  <c r="J26" i="6"/>
  <c r="K2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6" i="6"/>
  <c r="M13" i="5" l="1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N12" i="5"/>
  <c r="M12" i="5"/>
  <c r="AR18" i="8" l="1"/>
  <c r="AO18" i="8"/>
  <c r="AR17" i="8"/>
  <c r="AO17" i="8"/>
  <c r="AR16" i="8"/>
  <c r="AO16" i="8"/>
  <c r="AR15" i="8"/>
  <c r="AO15" i="8"/>
  <c r="AR14" i="8"/>
  <c r="AO14" i="8"/>
  <c r="AR13" i="8"/>
  <c r="AO13" i="8"/>
  <c r="AR12" i="8"/>
  <c r="AO12" i="8"/>
  <c r="AR11" i="8"/>
  <c r="AO11" i="8"/>
  <c r="AR10" i="8"/>
  <c r="AO10" i="8"/>
  <c r="AR9" i="8"/>
  <c r="AO9" i="8"/>
  <c r="AR8" i="8"/>
  <c r="AO8" i="8"/>
  <c r="AR7" i="8"/>
  <c r="AO7" i="8"/>
  <c r="P7" i="8"/>
  <c r="K7" i="8" s="1"/>
  <c r="AR6" i="8"/>
  <c r="AO6" i="8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P6" i="8"/>
  <c r="K6" i="8" s="1"/>
  <c r="M6" i="8"/>
  <c r="M7" i="8" s="1"/>
  <c r="L6" i="8"/>
  <c r="G6" i="8" s="1"/>
  <c r="D7" i="8" s="1"/>
  <c r="AR5" i="8"/>
  <c r="AO5" i="8"/>
  <c r="D5" i="8" s="1"/>
  <c r="E5" i="8" s="1"/>
  <c r="F5" i="8" s="1"/>
  <c r="R5" i="8"/>
  <c r="Q5" i="8"/>
  <c r="P5" i="8"/>
  <c r="O5" i="8"/>
  <c r="O6" i="8" s="1"/>
  <c r="J6" i="8" s="1"/>
  <c r="N5" i="8"/>
  <c r="N6" i="8" s="1"/>
  <c r="M5" i="8"/>
  <c r="H5" i="8" s="1"/>
  <c r="L5" i="8"/>
  <c r="K5" i="8"/>
  <c r="G5" i="8"/>
  <c r="D6" i="8" l="1"/>
  <c r="E6" i="8" s="1"/>
  <c r="F6" i="8" s="1"/>
  <c r="N7" i="8"/>
  <c r="I6" i="8"/>
  <c r="M8" i="8"/>
  <c r="H7" i="8"/>
  <c r="I5" i="8"/>
  <c r="L7" i="8"/>
  <c r="P8" i="8"/>
  <c r="O7" i="8"/>
  <c r="H6" i="8"/>
  <c r="E7" i="8" s="1"/>
  <c r="J5" i="8"/>
  <c r="G7" i="6"/>
  <c r="H7" i="6"/>
  <c r="I7" i="6"/>
  <c r="J7" i="6"/>
  <c r="K7" i="6"/>
  <c r="L7" i="6"/>
  <c r="G8" i="6"/>
  <c r="H8" i="6"/>
  <c r="I8" i="6"/>
  <c r="J8" i="6"/>
  <c r="K8" i="6"/>
  <c r="L8" i="6"/>
  <c r="G9" i="6"/>
  <c r="H9" i="6"/>
  <c r="I9" i="6"/>
  <c r="J9" i="6"/>
  <c r="K9" i="6"/>
  <c r="L9" i="6"/>
  <c r="G10" i="6"/>
  <c r="H10" i="6"/>
  <c r="I10" i="6"/>
  <c r="J10" i="6"/>
  <c r="K10" i="6"/>
  <c r="L10" i="6"/>
  <c r="G11" i="6"/>
  <c r="H11" i="6"/>
  <c r="I11" i="6"/>
  <c r="J11" i="6"/>
  <c r="K11" i="6"/>
  <c r="L11" i="6"/>
  <c r="G12" i="6"/>
  <c r="H12" i="6"/>
  <c r="I12" i="6"/>
  <c r="J12" i="6"/>
  <c r="K12" i="6"/>
  <c r="L12" i="6"/>
  <c r="G13" i="6"/>
  <c r="H13" i="6"/>
  <c r="I13" i="6"/>
  <c r="J13" i="6"/>
  <c r="K13" i="6"/>
  <c r="L13" i="6"/>
  <c r="G14" i="6"/>
  <c r="H14" i="6"/>
  <c r="I14" i="6"/>
  <c r="J14" i="6"/>
  <c r="K14" i="6"/>
  <c r="L14" i="6"/>
  <c r="G15" i="6"/>
  <c r="H15" i="6"/>
  <c r="I15" i="6"/>
  <c r="J15" i="6"/>
  <c r="K15" i="6"/>
  <c r="L15" i="6"/>
  <c r="G16" i="6"/>
  <c r="H16" i="6"/>
  <c r="I16" i="6"/>
  <c r="J16" i="6"/>
  <c r="K16" i="6"/>
  <c r="L16" i="6"/>
  <c r="G17" i="6"/>
  <c r="H17" i="6"/>
  <c r="I17" i="6"/>
  <c r="J17" i="6"/>
  <c r="K17" i="6"/>
  <c r="L17" i="6"/>
  <c r="G18" i="6"/>
  <c r="H18" i="6"/>
  <c r="I18" i="6"/>
  <c r="J18" i="6"/>
  <c r="K18" i="6"/>
  <c r="L18" i="6"/>
  <c r="G19" i="6"/>
  <c r="H19" i="6"/>
  <c r="I19" i="6"/>
  <c r="J19" i="6"/>
  <c r="K19" i="6"/>
  <c r="L19" i="6"/>
  <c r="G20" i="6"/>
  <c r="H20" i="6"/>
  <c r="I20" i="6"/>
  <c r="J20" i="6"/>
  <c r="K20" i="6"/>
  <c r="L20" i="6"/>
  <c r="G21" i="6"/>
  <c r="H21" i="6"/>
  <c r="I21" i="6"/>
  <c r="J21" i="6"/>
  <c r="K21" i="6"/>
  <c r="L21" i="6"/>
  <c r="G22" i="6"/>
  <c r="H22" i="6"/>
  <c r="I22" i="6"/>
  <c r="J22" i="6"/>
  <c r="K22" i="6"/>
  <c r="L22" i="6"/>
  <c r="G23" i="6"/>
  <c r="H23" i="6"/>
  <c r="I23" i="6"/>
  <c r="J23" i="6"/>
  <c r="K23" i="6"/>
  <c r="L23" i="6"/>
  <c r="G24" i="6"/>
  <c r="H24" i="6"/>
  <c r="I24" i="6"/>
  <c r="J24" i="6"/>
  <c r="K24" i="6"/>
  <c r="L24" i="6"/>
  <c r="G25" i="6"/>
  <c r="H25" i="6"/>
  <c r="I25" i="6"/>
  <c r="J25" i="6"/>
  <c r="K25" i="6"/>
  <c r="L25" i="6"/>
  <c r="H6" i="6"/>
  <c r="I6" i="6"/>
  <c r="J6" i="6"/>
  <c r="K6" i="6"/>
  <c r="L6" i="6"/>
  <c r="G6" i="6"/>
  <c r="L8" i="8" l="1"/>
  <c r="G7" i="8"/>
  <c r="F7" i="8"/>
  <c r="P9" i="8"/>
  <c r="K8" i="8"/>
  <c r="H8" i="8"/>
  <c r="M9" i="8"/>
  <c r="J7" i="8"/>
  <c r="O8" i="8"/>
  <c r="N8" i="8"/>
  <c r="I7" i="8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12" i="5"/>
  <c r="I12" i="5"/>
  <c r="K8" i="5"/>
  <c r="L8" i="5"/>
  <c r="J8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12" i="5"/>
  <c r="L12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I8" i="5"/>
  <c r="H8" i="5"/>
  <c r="E8" i="5"/>
  <c r="I13" i="10"/>
  <c r="I12" i="10"/>
  <c r="I11" i="10"/>
  <c r="I10" i="10"/>
  <c r="I9" i="10"/>
  <c r="I8" i="10"/>
  <c r="K9" i="8" l="1"/>
  <c r="P10" i="8"/>
  <c r="I8" i="8"/>
  <c r="N9" i="8"/>
  <c r="L9" i="8"/>
  <c r="G8" i="8"/>
  <c r="H9" i="8"/>
  <c r="M10" i="8"/>
  <c r="O9" i="8"/>
  <c r="J8" i="8"/>
  <c r="D8" i="8"/>
  <c r="E8" i="8" s="1"/>
  <c r="F8" i="8" s="1"/>
  <c r="D3" i="9"/>
  <c r="N10" i="8" l="1"/>
  <c r="I9" i="8"/>
  <c r="D9" i="8"/>
  <c r="E9" i="8" s="1"/>
  <c r="F9" i="8" s="1"/>
  <c r="M11" i="8"/>
  <c r="H10" i="8"/>
  <c r="O10" i="8"/>
  <c r="J9" i="8"/>
  <c r="G9" i="8"/>
  <c r="D10" i="8" s="1"/>
  <c r="E10" i="8" s="1"/>
  <c r="F10" i="8" s="1"/>
  <c r="L10" i="8"/>
  <c r="K10" i="8"/>
  <c r="P11" i="8"/>
  <c r="J25" i="5"/>
  <c r="J24" i="5"/>
  <c r="J22" i="5"/>
  <c r="J20" i="5"/>
  <c r="J18" i="5"/>
  <c r="M12" i="8" l="1"/>
  <c r="H11" i="8"/>
  <c r="O11" i="8"/>
  <c r="J10" i="8"/>
  <c r="P12" i="8"/>
  <c r="K11" i="8"/>
  <c r="G10" i="8"/>
  <c r="L11" i="8"/>
  <c r="N11" i="8"/>
  <c r="I10" i="8"/>
  <c r="J17" i="5"/>
  <c r="J16" i="5"/>
  <c r="J15" i="5"/>
  <c r="J14" i="5"/>
  <c r="J12" i="5"/>
  <c r="J13" i="5"/>
  <c r="J23" i="5"/>
  <c r="J21" i="5"/>
  <c r="J19" i="5"/>
  <c r="D11" i="8" l="1"/>
  <c r="E11" i="8" s="1"/>
  <c r="F11" i="8" s="1"/>
  <c r="J11" i="8"/>
  <c r="O12" i="8"/>
  <c r="P13" i="8"/>
  <c r="K12" i="8"/>
  <c r="M13" i="8"/>
  <c r="H12" i="8"/>
  <c r="G11" i="8"/>
  <c r="D12" i="8" s="1"/>
  <c r="E12" i="8" s="1"/>
  <c r="L12" i="8"/>
  <c r="N12" i="8"/>
  <c r="I11" i="8"/>
  <c r="D15" i="7"/>
  <c r="F12" i="8" l="1"/>
  <c r="P14" i="8"/>
  <c r="K13" i="8"/>
  <c r="O13" i="8"/>
  <c r="J12" i="8"/>
  <c r="L13" i="8"/>
  <c r="G12" i="8"/>
  <c r="D13" i="8" s="1"/>
  <c r="E13" i="8" s="1"/>
  <c r="I12" i="8"/>
  <c r="N13" i="8"/>
  <c r="H13" i="8"/>
  <c r="M14" i="8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31" i="7"/>
  <c r="D32" i="7"/>
  <c r="D33" i="7"/>
  <c r="D34" i="7"/>
  <c r="D35" i="7"/>
  <c r="D36" i="7"/>
  <c r="D37" i="7"/>
  <c r="D38" i="7"/>
  <c r="D39" i="7"/>
  <c r="D40" i="7"/>
  <c r="D41" i="7"/>
  <c r="D9" i="7"/>
  <c r="D10" i="7"/>
  <c r="D11" i="7"/>
  <c r="D12" i="7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8" i="7"/>
  <c r="F13" i="8" l="1"/>
  <c r="O14" i="8"/>
  <c r="J13" i="8"/>
  <c r="H14" i="8"/>
  <c r="M15" i="8"/>
  <c r="L14" i="8"/>
  <c r="G13" i="8"/>
  <c r="D14" i="8" s="1"/>
  <c r="E14" i="8" s="1"/>
  <c r="N14" i="8"/>
  <c r="I13" i="8"/>
  <c r="K14" i="8"/>
  <c r="P15" i="8"/>
  <c r="F14" i="8" l="1"/>
  <c r="M16" i="8"/>
  <c r="H15" i="8"/>
  <c r="K15" i="8"/>
  <c r="P16" i="8"/>
  <c r="G14" i="8"/>
  <c r="L15" i="8"/>
  <c r="N15" i="8"/>
  <c r="I14" i="8"/>
  <c r="O15" i="8"/>
  <c r="J14" i="8"/>
  <c r="M15" i="3"/>
  <c r="M14" i="3"/>
  <c r="L15" i="3"/>
  <c r="L16" i="3" s="1"/>
  <c r="M3" i="3"/>
  <c r="L4" i="3" s="1"/>
  <c r="M17" i="8" l="1"/>
  <c r="H16" i="8"/>
  <c r="N16" i="8"/>
  <c r="I15" i="8"/>
  <c r="P17" i="8"/>
  <c r="K16" i="8"/>
  <c r="L16" i="8"/>
  <c r="G15" i="8"/>
  <c r="J15" i="8"/>
  <c r="O16" i="8"/>
  <c r="D15" i="8"/>
  <c r="E15" i="8" s="1"/>
  <c r="F15" i="8" s="1"/>
  <c r="L17" i="3"/>
  <c r="M17" i="3" s="1"/>
  <c r="M16" i="3"/>
  <c r="M4" i="3"/>
  <c r="L5" i="3" s="1"/>
  <c r="M5" i="3" s="1"/>
  <c r="L6" i="3" s="1"/>
  <c r="K17" i="8" l="1"/>
  <c r="P18" i="8"/>
  <c r="H17" i="8"/>
  <c r="M18" i="8"/>
  <c r="D16" i="8"/>
  <c r="E16" i="8" s="1"/>
  <c r="F16" i="8" s="1"/>
  <c r="L17" i="8"/>
  <c r="G16" i="8"/>
  <c r="D17" i="8" s="1"/>
  <c r="E17" i="8" s="1"/>
  <c r="I16" i="8"/>
  <c r="N17" i="8"/>
  <c r="J16" i="8"/>
  <c r="O17" i="8"/>
  <c r="M6" i="3"/>
  <c r="L7" i="3" s="1"/>
  <c r="I17" i="8" l="1"/>
  <c r="N18" i="8"/>
  <c r="F17" i="8"/>
  <c r="H18" i="8"/>
  <c r="M19" i="8"/>
  <c r="O18" i="8"/>
  <c r="J17" i="8"/>
  <c r="L18" i="8"/>
  <c r="G17" i="8"/>
  <c r="K18" i="8"/>
  <c r="P19" i="8"/>
  <c r="M7" i="3"/>
  <c r="L8" i="3" s="1"/>
  <c r="G18" i="8" l="1"/>
  <c r="D19" i="8" s="1"/>
  <c r="E19" i="8" s="1"/>
  <c r="L19" i="8"/>
  <c r="M20" i="8"/>
  <c r="H19" i="8"/>
  <c r="P20" i="8"/>
  <c r="K19" i="8"/>
  <c r="D18" i="8"/>
  <c r="E18" i="8" s="1"/>
  <c r="F18" i="8" s="1"/>
  <c r="O19" i="8"/>
  <c r="J18" i="8"/>
  <c r="N19" i="8"/>
  <c r="I18" i="8"/>
  <c r="M8" i="3"/>
  <c r="L9" i="3" s="1"/>
  <c r="F19" i="8" l="1"/>
  <c r="O20" i="8"/>
  <c r="J19" i="8"/>
  <c r="I19" i="8"/>
  <c r="N20" i="8"/>
  <c r="H20" i="8"/>
  <c r="M21" i="8"/>
  <c r="G19" i="8"/>
  <c r="D20" i="8" s="1"/>
  <c r="E20" i="8" s="1"/>
  <c r="L20" i="8"/>
  <c r="P21" i="8"/>
  <c r="K20" i="8"/>
  <c r="M9" i="3"/>
  <c r="L10" i="3" s="1"/>
  <c r="M10" i="3" s="1"/>
  <c r="F20" i="8" l="1"/>
  <c r="M22" i="8"/>
  <c r="H21" i="8"/>
  <c r="K21" i="8"/>
  <c r="P22" i="8"/>
  <c r="L21" i="8"/>
  <c r="G20" i="8"/>
  <c r="N21" i="8"/>
  <c r="I20" i="8"/>
  <c r="J20" i="8"/>
  <c r="O21" i="8"/>
  <c r="M23" i="8" l="1"/>
  <c r="H22" i="8"/>
  <c r="N22" i="8"/>
  <c r="I21" i="8"/>
  <c r="K22" i="8"/>
  <c r="P23" i="8"/>
  <c r="O22" i="8"/>
  <c r="J21" i="8"/>
  <c r="D21" i="8"/>
  <c r="E21" i="8" s="1"/>
  <c r="F21" i="8" s="1"/>
  <c r="L22" i="8"/>
  <c r="G21" i="8"/>
  <c r="G22" i="8" l="1"/>
  <c r="L23" i="8"/>
  <c r="D22" i="8"/>
  <c r="E22" i="8" s="1"/>
  <c r="F22" i="8" s="1"/>
  <c r="O23" i="8"/>
  <c r="J22" i="8"/>
  <c r="N23" i="8"/>
  <c r="I22" i="8"/>
  <c r="P24" i="8"/>
  <c r="K23" i="8"/>
  <c r="M24" i="8"/>
  <c r="H23" i="8"/>
  <c r="P25" i="8" l="1"/>
  <c r="K24" i="8"/>
  <c r="N24" i="8"/>
  <c r="I23" i="8"/>
  <c r="L24" i="8"/>
  <c r="G23" i="8"/>
  <c r="J23" i="8"/>
  <c r="O24" i="8"/>
  <c r="M25" i="8"/>
  <c r="H24" i="8"/>
  <c r="D23" i="8"/>
  <c r="E23" i="8" s="1"/>
  <c r="F23" i="8" s="1"/>
  <c r="N25" i="8" l="1"/>
  <c r="I24" i="8"/>
  <c r="D24" i="8"/>
  <c r="E24" i="8" s="1"/>
  <c r="F24" i="8" s="1"/>
  <c r="H25" i="8"/>
  <c r="M26" i="8"/>
  <c r="G24" i="8"/>
  <c r="L25" i="8"/>
  <c r="P26" i="8"/>
  <c r="K25" i="8"/>
  <c r="J24" i="8"/>
  <c r="O25" i="8"/>
  <c r="P27" i="8" l="1"/>
  <c r="K26" i="8"/>
  <c r="D25" i="8"/>
  <c r="E25" i="8" s="1"/>
  <c r="F25" i="8" s="1"/>
  <c r="O26" i="8"/>
  <c r="J25" i="8"/>
  <c r="G25" i="8"/>
  <c r="D26" i="8" s="1"/>
  <c r="E26" i="8" s="1"/>
  <c r="L26" i="8"/>
  <c r="H26" i="8"/>
  <c r="M27" i="8"/>
  <c r="N26" i="8"/>
  <c r="I25" i="8"/>
  <c r="F26" i="8" l="1"/>
  <c r="G26" i="8"/>
  <c r="L27" i="8"/>
  <c r="I26" i="8"/>
  <c r="N27" i="8"/>
  <c r="H27" i="8"/>
  <c r="M28" i="8"/>
  <c r="O27" i="8"/>
  <c r="J26" i="8"/>
  <c r="P28" i="8"/>
  <c r="K27" i="8"/>
  <c r="J27" i="8" l="1"/>
  <c r="O28" i="8"/>
  <c r="N28" i="8"/>
  <c r="I27" i="8"/>
  <c r="K28" i="8"/>
  <c r="P29" i="8"/>
  <c r="M29" i="8"/>
  <c r="H28" i="8"/>
  <c r="L28" i="8"/>
  <c r="G27" i="8"/>
  <c r="D28" i="8" s="1"/>
  <c r="E28" i="8" s="1"/>
  <c r="D27" i="8"/>
  <c r="E27" i="8" s="1"/>
  <c r="F27" i="8" s="1"/>
  <c r="F28" i="8" l="1"/>
  <c r="M30" i="8"/>
  <c r="H29" i="8"/>
  <c r="N29" i="8"/>
  <c r="I28" i="8"/>
  <c r="K29" i="8"/>
  <c r="P30" i="8"/>
  <c r="J28" i="8"/>
  <c r="O29" i="8"/>
  <c r="L29" i="8"/>
  <c r="G28" i="8"/>
  <c r="D29" i="8" l="1"/>
  <c r="E29" i="8" s="1"/>
  <c r="F29" i="8" s="1"/>
  <c r="K30" i="8"/>
  <c r="P31" i="8"/>
  <c r="N30" i="8"/>
  <c r="I29" i="8"/>
  <c r="G29" i="8"/>
  <c r="L30" i="8"/>
  <c r="J29" i="8"/>
  <c r="O30" i="8"/>
  <c r="H30" i="8"/>
  <c r="M31" i="8"/>
  <c r="N31" i="8" l="1"/>
  <c r="I30" i="8"/>
  <c r="L31" i="8"/>
  <c r="G30" i="8"/>
  <c r="D31" i="8" s="1"/>
  <c r="E31" i="8" s="1"/>
  <c r="P32" i="8"/>
  <c r="K31" i="8"/>
  <c r="M32" i="8"/>
  <c r="H31" i="8"/>
  <c r="O31" i="8"/>
  <c r="J30" i="8"/>
  <c r="D30" i="8"/>
  <c r="E30" i="8" s="1"/>
  <c r="F30" i="8" s="1"/>
  <c r="F31" i="8" l="1"/>
  <c r="M33" i="8"/>
  <c r="H32" i="8"/>
  <c r="L32" i="8"/>
  <c r="G31" i="8"/>
  <c r="D32" i="8" s="1"/>
  <c r="E32" i="8" s="1"/>
  <c r="F32" i="8" s="1"/>
  <c r="O32" i="8"/>
  <c r="J31" i="8"/>
  <c r="P33" i="8"/>
  <c r="K32" i="8"/>
  <c r="I31" i="8"/>
  <c r="N32" i="8"/>
  <c r="K33" i="8" l="1"/>
  <c r="P34" i="8"/>
  <c r="L33" i="8"/>
  <c r="G32" i="8"/>
  <c r="N33" i="8"/>
  <c r="I32" i="8"/>
  <c r="J32" i="8"/>
  <c r="O33" i="8"/>
  <c r="M34" i="8"/>
  <c r="H33" i="8"/>
  <c r="D33" i="8" l="1"/>
  <c r="E33" i="8" s="1"/>
  <c r="F33" i="8" s="1"/>
  <c r="L34" i="8"/>
  <c r="G33" i="8"/>
  <c r="D34" i="8" s="1"/>
  <c r="E34" i="8" s="1"/>
  <c r="M35" i="8"/>
  <c r="H34" i="8"/>
  <c r="K34" i="8"/>
  <c r="P35" i="8"/>
  <c r="J33" i="8"/>
  <c r="O34" i="8"/>
  <c r="N34" i="8"/>
  <c r="I33" i="8"/>
  <c r="F34" i="8" l="1"/>
  <c r="P36" i="8"/>
  <c r="K35" i="8"/>
  <c r="I34" i="8"/>
  <c r="N35" i="8"/>
  <c r="G34" i="8"/>
  <c r="L35" i="8"/>
  <c r="O35" i="8"/>
  <c r="J34" i="8"/>
  <c r="H35" i="8"/>
  <c r="M36" i="8"/>
  <c r="N36" i="8" l="1"/>
  <c r="I35" i="8"/>
  <c r="M37" i="8"/>
  <c r="H36" i="8"/>
  <c r="O36" i="8"/>
  <c r="J35" i="8"/>
  <c r="L36" i="8"/>
  <c r="G35" i="8"/>
  <c r="D36" i="8" s="1"/>
  <c r="E36" i="8" s="1"/>
  <c r="D35" i="8"/>
  <c r="E35" i="8" s="1"/>
  <c r="F35" i="8" s="1"/>
  <c r="K36" i="8"/>
  <c r="P37" i="8"/>
  <c r="F36" i="8" l="1"/>
  <c r="L37" i="8"/>
  <c r="G36" i="8"/>
  <c r="H37" i="8"/>
  <c r="M38" i="8"/>
  <c r="K37" i="8"/>
  <c r="P38" i="8"/>
  <c r="O37" i="8"/>
  <c r="J36" i="8"/>
  <c r="N37" i="8"/>
  <c r="I36" i="8"/>
  <c r="P39" i="8" l="1"/>
  <c r="K38" i="8"/>
  <c r="O38" i="8"/>
  <c r="J37" i="8"/>
  <c r="N38" i="8"/>
  <c r="I37" i="8"/>
  <c r="D37" i="8"/>
  <c r="E37" i="8" s="1"/>
  <c r="F37" i="8" s="1"/>
  <c r="M39" i="8"/>
  <c r="H38" i="8"/>
  <c r="L38" i="8"/>
  <c r="G37" i="8"/>
  <c r="D38" i="8" s="1"/>
  <c r="E38" i="8" s="1"/>
  <c r="F38" i="8" s="1"/>
  <c r="O39" i="8" l="1"/>
  <c r="J38" i="8"/>
  <c r="L39" i="8"/>
  <c r="G38" i="8"/>
  <c r="D39" i="8" s="1"/>
  <c r="E39" i="8" s="1"/>
  <c r="F39" i="8" s="1"/>
  <c r="I38" i="8"/>
  <c r="N39" i="8"/>
  <c r="P40" i="8"/>
  <c r="K39" i="8"/>
  <c r="M40" i="8"/>
  <c r="H39" i="8"/>
  <c r="I39" i="8" l="1"/>
  <c r="N40" i="8"/>
  <c r="L40" i="8"/>
  <c r="G39" i="8"/>
  <c r="K40" i="8"/>
  <c r="P41" i="8"/>
  <c r="M41" i="8"/>
  <c r="H40" i="8"/>
  <c r="J39" i="8"/>
  <c r="O40" i="8"/>
  <c r="M42" i="8" l="1"/>
  <c r="H41" i="8"/>
  <c r="J40" i="8"/>
  <c r="O41" i="8"/>
  <c r="I40" i="8"/>
  <c r="N41" i="8"/>
  <c r="L41" i="8"/>
  <c r="G40" i="8"/>
  <c r="D41" i="8" s="1"/>
  <c r="E41" i="8" s="1"/>
  <c r="P42" i="8"/>
  <c r="K41" i="8"/>
  <c r="D40" i="8"/>
  <c r="E40" i="8" s="1"/>
  <c r="F40" i="8" s="1"/>
  <c r="F41" i="8" l="1"/>
  <c r="G41" i="8"/>
  <c r="L42" i="8"/>
  <c r="N42" i="8"/>
  <c r="I41" i="8"/>
  <c r="J41" i="8"/>
  <c r="O42" i="8"/>
  <c r="P43" i="8"/>
  <c r="K42" i="8"/>
  <c r="H42" i="8"/>
  <c r="M43" i="8"/>
  <c r="P44" i="8" l="1"/>
  <c r="K43" i="8"/>
  <c r="O43" i="8"/>
  <c r="J42" i="8"/>
  <c r="G42" i="8"/>
  <c r="D43" i="8" s="1"/>
  <c r="E43" i="8" s="1"/>
  <c r="L43" i="8"/>
  <c r="H43" i="8"/>
  <c r="M44" i="8"/>
  <c r="N43" i="8"/>
  <c r="I42" i="8"/>
  <c r="D42" i="8"/>
  <c r="E42" i="8" s="1"/>
  <c r="F42" i="8" s="1"/>
  <c r="F43" i="8" l="1"/>
  <c r="L44" i="8"/>
  <c r="G43" i="8"/>
  <c r="D44" i="8" s="1"/>
  <c r="E44" i="8" s="1"/>
  <c r="O44" i="8"/>
  <c r="J43" i="8"/>
  <c r="I43" i="8"/>
  <c r="N44" i="8"/>
  <c r="M45" i="8"/>
  <c r="H44" i="8"/>
  <c r="P45" i="8"/>
  <c r="K44" i="8"/>
  <c r="F44" i="8" l="1"/>
  <c r="M46" i="8"/>
  <c r="H45" i="8"/>
  <c r="N45" i="8"/>
  <c r="I44" i="8"/>
  <c r="J44" i="8"/>
  <c r="O45" i="8"/>
  <c r="K45" i="8"/>
  <c r="P46" i="8"/>
  <c r="G44" i="8"/>
  <c r="D45" i="8" s="1"/>
  <c r="E45" i="8" s="1"/>
  <c r="L45" i="8"/>
  <c r="F45" i="8" l="1"/>
  <c r="K46" i="8"/>
  <c r="P47" i="8"/>
  <c r="N46" i="8"/>
  <c r="I45" i="8"/>
  <c r="O46" i="8"/>
  <c r="J45" i="8"/>
  <c r="L46" i="8"/>
  <c r="G45" i="8"/>
  <c r="D46" i="8" s="1"/>
  <c r="E46" i="8" s="1"/>
  <c r="F46" i="8" s="1"/>
  <c r="M47" i="8"/>
  <c r="H46" i="8"/>
  <c r="I46" i="8" l="1"/>
  <c r="N47" i="8"/>
  <c r="H47" i="8"/>
  <c r="M48" i="8"/>
  <c r="P48" i="8"/>
  <c r="K47" i="8"/>
  <c r="G46" i="8"/>
  <c r="D47" i="8" s="1"/>
  <c r="E47" i="8" s="1"/>
  <c r="F47" i="8" s="1"/>
  <c r="L47" i="8"/>
  <c r="O47" i="8"/>
  <c r="J46" i="8"/>
  <c r="N48" i="8" l="1"/>
  <c r="I47" i="8"/>
  <c r="J47" i="8"/>
  <c r="O48" i="8"/>
  <c r="K48" i="8"/>
  <c r="P49" i="8"/>
  <c r="L48" i="8"/>
  <c r="G47" i="8"/>
  <c r="M49" i="8"/>
  <c r="H48" i="8"/>
  <c r="G48" i="8" l="1"/>
  <c r="L49" i="8"/>
  <c r="H49" i="8"/>
  <c r="M50" i="8"/>
  <c r="I48" i="8"/>
  <c r="N49" i="8"/>
  <c r="P50" i="8"/>
  <c r="K49" i="8"/>
  <c r="D48" i="8"/>
  <c r="E48" i="8" s="1"/>
  <c r="F48" i="8" s="1"/>
  <c r="O49" i="8"/>
  <c r="J48" i="8"/>
  <c r="L50" i="8" l="1"/>
  <c r="G49" i="8"/>
  <c r="D50" i="8" s="1"/>
  <c r="E50" i="8" s="1"/>
  <c r="K50" i="8"/>
  <c r="P51" i="8"/>
  <c r="J49" i="8"/>
  <c r="O50" i="8"/>
  <c r="N50" i="8"/>
  <c r="I49" i="8"/>
  <c r="H50" i="8"/>
  <c r="M51" i="8"/>
  <c r="D49" i="8"/>
  <c r="E49" i="8" s="1"/>
  <c r="F49" i="8" s="1"/>
  <c r="F50" i="8" l="1"/>
  <c r="M52" i="8"/>
  <c r="H51" i="8"/>
  <c r="O51" i="8"/>
  <c r="J50" i="8"/>
  <c r="L51" i="8"/>
  <c r="G50" i="8"/>
  <c r="I50" i="8"/>
  <c r="N51" i="8"/>
  <c r="P52" i="8"/>
  <c r="K51" i="8"/>
  <c r="L52" i="8" l="1"/>
  <c r="G51" i="8"/>
  <c r="D52" i="8" s="1"/>
  <c r="E52" i="8" s="1"/>
  <c r="D51" i="8"/>
  <c r="E51" i="8" s="1"/>
  <c r="F51" i="8" s="1"/>
  <c r="O52" i="8"/>
  <c r="J51" i="8"/>
  <c r="P53" i="8"/>
  <c r="K52" i="8"/>
  <c r="I51" i="8"/>
  <c r="N52" i="8"/>
  <c r="M53" i="8"/>
  <c r="H52" i="8"/>
  <c r="F52" i="8" l="1"/>
  <c r="O53" i="8"/>
  <c r="J52" i="8"/>
  <c r="H53" i="8"/>
  <c r="M54" i="8"/>
  <c r="N53" i="8"/>
  <c r="I52" i="8"/>
  <c r="P54" i="8"/>
  <c r="K53" i="8"/>
  <c r="G52" i="8"/>
  <c r="D53" i="8" s="1"/>
  <c r="E53" i="8" s="1"/>
  <c r="L53" i="8"/>
  <c r="F53" i="8" l="1"/>
  <c r="P55" i="8"/>
  <c r="K54" i="8"/>
  <c r="M55" i="8"/>
  <c r="H54" i="8"/>
  <c r="G53" i="8"/>
  <c r="L54" i="8"/>
  <c r="N54" i="8"/>
  <c r="I53" i="8"/>
  <c r="O54" i="8"/>
  <c r="J53" i="8"/>
  <c r="O55" i="8" l="1"/>
  <c r="J54" i="8"/>
  <c r="G54" i="8"/>
  <c r="D55" i="8" s="1"/>
  <c r="E55" i="8" s="1"/>
  <c r="L55" i="8"/>
  <c r="I54" i="8"/>
  <c r="N55" i="8"/>
  <c r="M56" i="8"/>
  <c r="H55" i="8"/>
  <c r="D54" i="8"/>
  <c r="E54" i="8" s="1"/>
  <c r="F54" i="8" s="1"/>
  <c r="P56" i="8"/>
  <c r="K55" i="8"/>
  <c r="F55" i="8" l="1"/>
  <c r="M57" i="8"/>
  <c r="H56" i="8"/>
  <c r="K56" i="8"/>
  <c r="P57" i="8"/>
  <c r="J55" i="8"/>
  <c r="O56" i="8"/>
  <c r="N56" i="8"/>
  <c r="I55" i="8"/>
  <c r="L56" i="8"/>
  <c r="G55" i="8"/>
  <c r="D56" i="8" s="1"/>
  <c r="E56" i="8" s="1"/>
  <c r="F56" i="8" l="1"/>
  <c r="K57" i="8"/>
  <c r="P58" i="8"/>
  <c r="N57" i="8"/>
  <c r="I56" i="8"/>
  <c r="L57" i="8"/>
  <c r="G56" i="8"/>
  <c r="J56" i="8"/>
  <c r="O57" i="8"/>
  <c r="M58" i="8"/>
  <c r="H57" i="8"/>
  <c r="H58" i="8" l="1"/>
  <c r="M59" i="8"/>
  <c r="D57" i="8"/>
  <c r="E57" i="8" s="1"/>
  <c r="F57" i="8" s="1"/>
  <c r="K58" i="8"/>
  <c r="P59" i="8"/>
  <c r="J57" i="8"/>
  <c r="O58" i="8"/>
  <c r="N58" i="8"/>
  <c r="I57" i="8"/>
  <c r="G57" i="8"/>
  <c r="D58" i="8" s="1"/>
  <c r="E58" i="8" s="1"/>
  <c r="L58" i="8"/>
  <c r="F58" i="8" l="1"/>
  <c r="O59" i="8"/>
  <c r="J58" i="8"/>
  <c r="P60" i="8"/>
  <c r="K59" i="8"/>
  <c r="L59" i="8"/>
  <c r="G58" i="8"/>
  <c r="D59" i="8" s="1"/>
  <c r="E59" i="8" s="1"/>
  <c r="H59" i="8"/>
  <c r="M60" i="8"/>
  <c r="N59" i="8"/>
  <c r="I58" i="8"/>
  <c r="F59" i="8" l="1"/>
  <c r="P61" i="8"/>
  <c r="K60" i="8"/>
  <c r="I59" i="8"/>
  <c r="N60" i="8"/>
  <c r="L60" i="8"/>
  <c r="G59" i="8"/>
  <c r="M61" i="8"/>
  <c r="H60" i="8"/>
  <c r="O60" i="8"/>
  <c r="J59" i="8"/>
  <c r="H61" i="8" l="1"/>
  <c r="M62" i="8"/>
  <c r="J60" i="8"/>
  <c r="O61" i="8"/>
  <c r="G60" i="8"/>
  <c r="L61" i="8"/>
  <c r="K61" i="8"/>
  <c r="P62" i="8"/>
  <c r="D60" i="8"/>
  <c r="E60" i="8" s="1"/>
  <c r="F60" i="8" s="1"/>
  <c r="I60" i="8"/>
  <c r="N61" i="8"/>
  <c r="N62" i="8" l="1"/>
  <c r="I61" i="8"/>
  <c r="O62" i="8"/>
  <c r="J61" i="8"/>
  <c r="L62" i="8"/>
  <c r="G61" i="8"/>
  <c r="M63" i="8"/>
  <c r="H62" i="8"/>
  <c r="K62" i="8"/>
  <c r="P63" i="8"/>
  <c r="D61" i="8"/>
  <c r="E61" i="8" s="1"/>
  <c r="F61" i="8" s="1"/>
  <c r="O63" i="8" l="1"/>
  <c r="J62" i="8"/>
  <c r="P64" i="8"/>
  <c r="K63" i="8"/>
  <c r="D62" i="8"/>
  <c r="E62" i="8" s="1"/>
  <c r="F62" i="8" s="1"/>
  <c r="H63" i="8"/>
  <c r="M64" i="8"/>
  <c r="G62" i="8"/>
  <c r="D63" i="8" s="1"/>
  <c r="E63" i="8" s="1"/>
  <c r="L63" i="8"/>
  <c r="N63" i="8"/>
  <c r="I62" i="8"/>
  <c r="F63" i="8" l="1"/>
  <c r="N64" i="8"/>
  <c r="I63" i="8"/>
  <c r="K64" i="8"/>
  <c r="P65" i="8"/>
  <c r="L64" i="8"/>
  <c r="G63" i="8"/>
  <c r="M65" i="8"/>
  <c r="H64" i="8"/>
  <c r="O64" i="8"/>
  <c r="J63" i="8"/>
  <c r="D64" i="8" l="1"/>
  <c r="E64" i="8" s="1"/>
  <c r="F64" i="8" s="1"/>
  <c r="O65" i="8"/>
  <c r="J64" i="8"/>
  <c r="L65" i="8"/>
  <c r="G64" i="8"/>
  <c r="D65" i="8" s="1"/>
  <c r="E65" i="8" s="1"/>
  <c r="M66" i="8"/>
  <c r="H65" i="8"/>
  <c r="P66" i="8"/>
  <c r="K65" i="8"/>
  <c r="I64" i="8"/>
  <c r="N65" i="8"/>
  <c r="F65" i="8" l="1"/>
  <c r="K66" i="8"/>
  <c r="P67" i="8"/>
  <c r="N66" i="8"/>
  <c r="I65" i="8"/>
  <c r="L66" i="8"/>
  <c r="G65" i="8"/>
  <c r="H66" i="8"/>
  <c r="M67" i="8"/>
  <c r="J65" i="8"/>
  <c r="O66" i="8"/>
  <c r="M68" i="8" l="1"/>
  <c r="H67" i="8"/>
  <c r="O67" i="8"/>
  <c r="J66" i="8"/>
  <c r="I66" i="8"/>
  <c r="N67" i="8"/>
  <c r="L67" i="8"/>
  <c r="G66" i="8"/>
  <c r="D67" i="8" s="1"/>
  <c r="E67" i="8" s="1"/>
  <c r="D66" i="8"/>
  <c r="E66" i="8" s="1"/>
  <c r="F66" i="8" s="1"/>
  <c r="P68" i="8"/>
  <c r="K67" i="8"/>
  <c r="F67" i="8" l="1"/>
  <c r="P69" i="8"/>
  <c r="K68" i="8"/>
  <c r="L68" i="8"/>
  <c r="G67" i="8"/>
  <c r="J67" i="8"/>
  <c r="O68" i="8"/>
  <c r="M69" i="8"/>
  <c r="H68" i="8"/>
  <c r="I67" i="8"/>
  <c r="N68" i="8"/>
  <c r="P70" i="8" l="1"/>
  <c r="K69" i="8"/>
  <c r="D68" i="8"/>
  <c r="E68" i="8" s="1"/>
  <c r="F68" i="8" s="1"/>
  <c r="H69" i="8"/>
  <c r="M70" i="8"/>
  <c r="G68" i="8"/>
  <c r="L69" i="8"/>
  <c r="N69" i="8"/>
  <c r="I68" i="8"/>
  <c r="J68" i="8"/>
  <c r="O69" i="8"/>
  <c r="M71" i="8" l="1"/>
  <c r="H70" i="8"/>
  <c r="O70" i="8"/>
  <c r="J69" i="8"/>
  <c r="N70" i="8"/>
  <c r="I69" i="8"/>
  <c r="P71" i="8"/>
  <c r="K70" i="8"/>
  <c r="G69" i="8"/>
  <c r="L70" i="8"/>
  <c r="D69" i="8"/>
  <c r="E69" i="8" s="1"/>
  <c r="F69" i="8" s="1"/>
  <c r="N71" i="8" l="1"/>
  <c r="I70" i="8"/>
  <c r="M72" i="8"/>
  <c r="H71" i="8"/>
  <c r="G70" i="8"/>
  <c r="D71" i="8" s="1"/>
  <c r="E71" i="8" s="1"/>
  <c r="L71" i="8"/>
  <c r="P72" i="8"/>
  <c r="K71" i="8"/>
  <c r="O71" i="8"/>
  <c r="J70" i="8"/>
  <c r="D70" i="8"/>
  <c r="E70" i="8" s="1"/>
  <c r="F70" i="8" s="1"/>
  <c r="F71" i="8" l="1"/>
  <c r="K72" i="8"/>
  <c r="P73" i="8"/>
  <c r="M73" i="8"/>
  <c r="H72" i="8"/>
  <c r="J71" i="8"/>
  <c r="O72" i="8"/>
  <c r="N72" i="8"/>
  <c r="I71" i="8"/>
  <c r="G71" i="8"/>
  <c r="L72" i="8"/>
  <c r="L73" i="8" l="1"/>
  <c r="G72" i="8"/>
  <c r="I72" i="8"/>
  <c r="N73" i="8"/>
  <c r="M74" i="8"/>
  <c r="H73" i="8"/>
  <c r="D72" i="8"/>
  <c r="E72" i="8" s="1"/>
  <c r="F72" i="8" s="1"/>
  <c r="O73" i="8"/>
  <c r="J72" i="8"/>
  <c r="P74" i="8"/>
  <c r="K73" i="8"/>
  <c r="O74" i="8" l="1"/>
  <c r="J73" i="8"/>
  <c r="N74" i="8"/>
  <c r="I73" i="8"/>
  <c r="K74" i="8"/>
  <c r="P75" i="8"/>
  <c r="D73" i="8"/>
  <c r="E73" i="8" s="1"/>
  <c r="F73" i="8" s="1"/>
  <c r="M75" i="8"/>
  <c r="H74" i="8"/>
  <c r="L74" i="8"/>
  <c r="G73" i="8"/>
  <c r="D74" i="8" s="1"/>
  <c r="E74" i="8" s="1"/>
  <c r="F74" i="8" s="1"/>
  <c r="O75" i="8" l="1"/>
  <c r="J74" i="8"/>
  <c r="G74" i="8"/>
  <c r="L75" i="8"/>
  <c r="N75" i="8"/>
  <c r="I74" i="8"/>
  <c r="H75" i="8"/>
  <c r="M76" i="8"/>
  <c r="K75" i="8"/>
  <c r="P76" i="8"/>
  <c r="M77" i="8" l="1"/>
  <c r="H76" i="8"/>
  <c r="P77" i="8"/>
  <c r="K76" i="8"/>
  <c r="D75" i="8"/>
  <c r="E75" i="8" s="1"/>
  <c r="F75" i="8" s="1"/>
  <c r="N76" i="8"/>
  <c r="I75" i="8"/>
  <c r="O76" i="8"/>
  <c r="J75" i="8"/>
  <c r="L76" i="8"/>
  <c r="G75" i="8"/>
  <c r="D76" i="8" s="1"/>
  <c r="E76" i="8" s="1"/>
  <c r="F76" i="8" l="1"/>
  <c r="O77" i="8"/>
  <c r="J76" i="8"/>
  <c r="M78" i="8"/>
  <c r="H77" i="8"/>
  <c r="G76" i="8"/>
  <c r="D77" i="8" s="1"/>
  <c r="E77" i="8" s="1"/>
  <c r="L77" i="8"/>
  <c r="I76" i="8"/>
  <c r="N77" i="8"/>
  <c r="P78" i="8"/>
  <c r="K77" i="8"/>
  <c r="F77" i="8" l="1"/>
  <c r="K78" i="8"/>
  <c r="P79" i="8"/>
  <c r="J77" i="8"/>
  <c r="O78" i="8"/>
  <c r="M79" i="8"/>
  <c r="H78" i="8"/>
  <c r="I77" i="8"/>
  <c r="N78" i="8"/>
  <c r="L78" i="8"/>
  <c r="G77" i="8"/>
  <c r="D78" i="8" s="1"/>
  <c r="E78" i="8" s="1"/>
  <c r="F78" i="8" l="1"/>
  <c r="I78" i="8"/>
  <c r="N79" i="8"/>
  <c r="O79" i="8"/>
  <c r="J78" i="8"/>
  <c r="L79" i="8"/>
  <c r="G78" i="8"/>
  <c r="M80" i="8"/>
  <c r="H79" i="8"/>
  <c r="K79" i="8"/>
  <c r="P80" i="8"/>
  <c r="K80" i="8" l="1"/>
  <c r="P81" i="8"/>
  <c r="D79" i="8"/>
  <c r="E79" i="8" s="1"/>
  <c r="F79" i="8" s="1"/>
  <c r="O80" i="8"/>
  <c r="J79" i="8"/>
  <c r="H80" i="8"/>
  <c r="M81" i="8"/>
  <c r="G79" i="8"/>
  <c r="D80" i="8" s="1"/>
  <c r="E80" i="8" s="1"/>
  <c r="L80" i="8"/>
  <c r="N80" i="8"/>
  <c r="I79" i="8"/>
  <c r="F80" i="8" l="1"/>
  <c r="O81" i="8"/>
  <c r="J80" i="8"/>
  <c r="M82" i="8"/>
  <c r="H81" i="8"/>
  <c r="N81" i="8"/>
  <c r="I80" i="8"/>
  <c r="P82" i="8"/>
  <c r="K81" i="8"/>
  <c r="G80" i="8"/>
  <c r="D81" i="8" s="1"/>
  <c r="E81" i="8" s="1"/>
  <c r="L81" i="8"/>
  <c r="F81" i="8" l="1"/>
  <c r="I81" i="8"/>
  <c r="N82" i="8"/>
  <c r="O82" i="8"/>
  <c r="J81" i="8"/>
  <c r="P83" i="8"/>
  <c r="K82" i="8"/>
  <c r="L82" i="8"/>
  <c r="G81" i="8"/>
  <c r="D82" i="8" s="1"/>
  <c r="E82" i="8" s="1"/>
  <c r="F82" i="8" s="1"/>
  <c r="M83" i="8"/>
  <c r="H82" i="8"/>
  <c r="K83" i="8" l="1"/>
  <c r="P84" i="8"/>
  <c r="L83" i="8"/>
  <c r="G82" i="8"/>
  <c r="D83" i="8" s="1"/>
  <c r="E83" i="8" s="1"/>
  <c r="F83" i="8" s="1"/>
  <c r="J82" i="8"/>
  <c r="O83" i="8"/>
  <c r="H83" i="8"/>
  <c r="M84" i="8"/>
  <c r="I82" i="8"/>
  <c r="N83" i="8"/>
  <c r="M85" i="8" l="1"/>
  <c r="H84" i="8"/>
  <c r="N84" i="8"/>
  <c r="I83" i="8"/>
  <c r="O84" i="8"/>
  <c r="J83" i="8"/>
  <c r="L84" i="8"/>
  <c r="G83" i="8"/>
  <c r="D84" i="8" s="1"/>
  <c r="E84" i="8" s="1"/>
  <c r="F84" i="8" s="1"/>
  <c r="K84" i="8"/>
  <c r="P85" i="8"/>
  <c r="H85" i="8" l="1"/>
  <c r="M86" i="8"/>
  <c r="G84" i="8"/>
  <c r="D85" i="8" s="1"/>
  <c r="E85" i="8" s="1"/>
  <c r="F85" i="8" s="1"/>
  <c r="L85" i="8"/>
  <c r="N85" i="8"/>
  <c r="I84" i="8"/>
  <c r="P86" i="8"/>
  <c r="K85" i="8"/>
  <c r="O85" i="8"/>
  <c r="J84" i="8"/>
  <c r="O86" i="8" l="1"/>
  <c r="J85" i="8"/>
  <c r="N86" i="8"/>
  <c r="I85" i="8"/>
  <c r="L86" i="8"/>
  <c r="G85" i="8"/>
  <c r="D86" i="8" s="1"/>
  <c r="E86" i="8" s="1"/>
  <c r="F86" i="8" s="1"/>
  <c r="P87" i="8"/>
  <c r="K86" i="8"/>
  <c r="M87" i="8"/>
  <c r="H86" i="8"/>
  <c r="J86" i="8" l="1"/>
  <c r="O87" i="8"/>
  <c r="K87" i="8"/>
  <c r="P88" i="8"/>
  <c r="I86" i="8"/>
  <c r="N87" i="8"/>
  <c r="H87" i="8"/>
  <c r="M88" i="8"/>
  <c r="G86" i="8"/>
  <c r="L87" i="8"/>
  <c r="M89" i="8" l="1"/>
  <c r="H88" i="8"/>
  <c r="K88" i="8"/>
  <c r="P89" i="8"/>
  <c r="L88" i="8"/>
  <c r="G87" i="8"/>
  <c r="N88" i="8"/>
  <c r="I87" i="8"/>
  <c r="D87" i="8"/>
  <c r="E87" i="8" s="1"/>
  <c r="F87" i="8" s="1"/>
  <c r="J87" i="8"/>
  <c r="O88" i="8"/>
  <c r="P90" i="8" l="1"/>
  <c r="K89" i="8"/>
  <c r="H89" i="8"/>
  <c r="M90" i="8"/>
  <c r="O89" i="8"/>
  <c r="J88" i="8"/>
  <c r="I88" i="8"/>
  <c r="N89" i="8"/>
  <c r="D88" i="8"/>
  <c r="E88" i="8" s="1"/>
  <c r="F88" i="8" s="1"/>
  <c r="G88" i="8"/>
  <c r="D89" i="8" s="1"/>
  <c r="E89" i="8" s="1"/>
  <c r="L89" i="8"/>
  <c r="J89" i="8" l="1"/>
  <c r="O90" i="8"/>
  <c r="K90" i="8"/>
  <c r="P91" i="8"/>
  <c r="F89" i="8"/>
  <c r="N90" i="8"/>
  <c r="I89" i="8"/>
  <c r="M91" i="8"/>
  <c r="H90" i="8"/>
  <c r="L90" i="8"/>
  <c r="G89" i="8"/>
  <c r="H91" i="8" l="1"/>
  <c r="M92" i="8"/>
  <c r="P92" i="8"/>
  <c r="K91" i="8"/>
  <c r="D90" i="8"/>
  <c r="E90" i="8" s="1"/>
  <c r="F90" i="8" s="1"/>
  <c r="G90" i="8"/>
  <c r="L91" i="8"/>
  <c r="I90" i="8"/>
  <c r="N91" i="8"/>
  <c r="O91" i="8"/>
  <c r="J90" i="8"/>
  <c r="G91" i="8" l="1"/>
  <c r="L92" i="8"/>
  <c r="K92" i="8"/>
  <c r="P93" i="8"/>
  <c r="J91" i="8"/>
  <c r="O92" i="8"/>
  <c r="D91" i="8"/>
  <c r="E91" i="8" s="1"/>
  <c r="F91" i="8" s="1"/>
  <c r="H92" i="8"/>
  <c r="M93" i="8"/>
  <c r="N92" i="8"/>
  <c r="I91" i="8"/>
  <c r="M94" i="8" l="1"/>
  <c r="H93" i="8"/>
  <c r="D92" i="8"/>
  <c r="E92" i="8" s="1"/>
  <c r="F92" i="8" s="1"/>
  <c r="P94" i="8"/>
  <c r="K93" i="8"/>
  <c r="I92" i="8"/>
  <c r="N93" i="8"/>
  <c r="O93" i="8"/>
  <c r="J92" i="8"/>
  <c r="L93" i="8"/>
  <c r="G92" i="8"/>
  <c r="D93" i="8" s="1"/>
  <c r="E93" i="8" s="1"/>
  <c r="F93" i="8" s="1"/>
  <c r="J93" i="8" l="1"/>
  <c r="O94" i="8"/>
  <c r="K94" i="8"/>
  <c r="P95" i="8"/>
  <c r="M95" i="8"/>
  <c r="H94" i="8"/>
  <c r="I93" i="8"/>
  <c r="N94" i="8"/>
  <c r="L94" i="8"/>
  <c r="G93" i="8"/>
  <c r="G94" i="8" l="1"/>
  <c r="D95" i="8" s="1"/>
  <c r="E95" i="8" s="1"/>
  <c r="L95" i="8"/>
  <c r="H95" i="8"/>
  <c r="M96" i="8"/>
  <c r="N95" i="8"/>
  <c r="I94" i="8"/>
  <c r="K95" i="8"/>
  <c r="P96" i="8"/>
  <c r="D94" i="8"/>
  <c r="E94" i="8" s="1"/>
  <c r="F94" i="8" s="1"/>
  <c r="J94" i="8"/>
  <c r="O95" i="8"/>
  <c r="F95" i="8" l="1"/>
  <c r="N96" i="8"/>
  <c r="I95" i="8"/>
  <c r="O96" i="8"/>
  <c r="J95" i="8"/>
  <c r="P97" i="8"/>
  <c r="K96" i="8"/>
  <c r="H96" i="8"/>
  <c r="M97" i="8"/>
  <c r="G95" i="8"/>
  <c r="L96" i="8"/>
  <c r="P98" i="8" l="1"/>
  <c r="K97" i="8"/>
  <c r="I96" i="8"/>
  <c r="N97" i="8"/>
  <c r="H97" i="8"/>
  <c r="M98" i="8"/>
  <c r="G96" i="8"/>
  <c r="L97" i="8"/>
  <c r="O97" i="8"/>
  <c r="J96" i="8"/>
  <c r="D96" i="8"/>
  <c r="E96" i="8" s="1"/>
  <c r="F96" i="8" s="1"/>
  <c r="P99" i="8" l="1"/>
  <c r="K98" i="8"/>
  <c r="L98" i="8"/>
  <c r="G97" i="8"/>
  <c r="I97" i="8"/>
  <c r="N98" i="8"/>
  <c r="D97" i="8"/>
  <c r="E97" i="8" s="1"/>
  <c r="F97" i="8" s="1"/>
  <c r="J97" i="8"/>
  <c r="O98" i="8"/>
  <c r="H98" i="8"/>
  <c r="M99" i="8"/>
  <c r="D98" i="8" l="1"/>
  <c r="E98" i="8" s="1"/>
  <c r="F98" i="8" s="1"/>
  <c r="H99" i="8"/>
  <c r="M100" i="8"/>
  <c r="L99" i="8"/>
  <c r="G98" i="8"/>
  <c r="D99" i="8" s="1"/>
  <c r="E99" i="8" s="1"/>
  <c r="F99" i="8" s="1"/>
  <c r="N99" i="8"/>
  <c r="I98" i="8"/>
  <c r="O99" i="8"/>
  <c r="J98" i="8"/>
  <c r="K99" i="8"/>
  <c r="P100" i="8"/>
  <c r="O100" i="8" l="1"/>
  <c r="J99" i="8"/>
  <c r="P101" i="8"/>
  <c r="K100" i="8"/>
  <c r="L100" i="8"/>
  <c r="G99" i="8"/>
  <c r="D100" i="8" s="1"/>
  <c r="E100" i="8" s="1"/>
  <c r="F100" i="8" s="1"/>
  <c r="N100" i="8"/>
  <c r="I99" i="8"/>
  <c r="M101" i="8"/>
  <c r="H100" i="8"/>
  <c r="M102" i="8" l="1"/>
  <c r="H101" i="8"/>
  <c r="L101" i="8"/>
  <c r="G100" i="8"/>
  <c r="J100" i="8"/>
  <c r="O101" i="8"/>
  <c r="N101" i="8"/>
  <c r="I100" i="8"/>
  <c r="K101" i="8"/>
  <c r="P102" i="8"/>
  <c r="D101" i="8" l="1"/>
  <c r="E101" i="8" s="1"/>
  <c r="F101" i="8" s="1"/>
  <c r="N102" i="8"/>
  <c r="I101" i="8"/>
  <c r="G101" i="8"/>
  <c r="D102" i="8" s="1"/>
  <c r="E102" i="8" s="1"/>
  <c r="L102" i="8"/>
  <c r="H102" i="8"/>
  <c r="M103" i="8"/>
  <c r="K102" i="8"/>
  <c r="P103" i="8"/>
  <c r="J101" i="8"/>
  <c r="O102" i="8"/>
  <c r="F102" i="8" l="1"/>
  <c r="P104" i="8"/>
  <c r="K103" i="8"/>
  <c r="L103" i="8"/>
  <c r="G102" i="8"/>
  <c r="D103" i="8" s="1"/>
  <c r="E103" i="8" s="1"/>
  <c r="F103" i="8" s="1"/>
  <c r="O103" i="8"/>
  <c r="J102" i="8"/>
  <c r="H103" i="8"/>
  <c r="M104" i="8"/>
  <c r="N103" i="8"/>
  <c r="I102" i="8"/>
  <c r="P105" i="8" l="1"/>
  <c r="K104" i="8"/>
  <c r="L104" i="8"/>
  <c r="G103" i="8"/>
  <c r="D104" i="8" s="1"/>
  <c r="E104" i="8" s="1"/>
  <c r="F104" i="8" s="1"/>
  <c r="O104" i="8"/>
  <c r="J103" i="8"/>
  <c r="H104" i="8"/>
  <c r="M105" i="8"/>
  <c r="I103" i="8"/>
  <c r="N104" i="8"/>
  <c r="M106" i="8" l="1"/>
  <c r="H105" i="8"/>
  <c r="K105" i="8"/>
  <c r="P106" i="8"/>
  <c r="L105" i="8"/>
  <c r="G104" i="8"/>
  <c r="I104" i="8"/>
  <c r="N105" i="8"/>
  <c r="J104" i="8"/>
  <c r="O105" i="8"/>
  <c r="I105" i="8" l="1"/>
  <c r="N106" i="8"/>
  <c r="P107" i="8"/>
  <c r="K106" i="8"/>
  <c r="J105" i="8"/>
  <c r="O106" i="8"/>
  <c r="D105" i="8"/>
  <c r="E105" i="8" s="1"/>
  <c r="F105" i="8" s="1"/>
  <c r="M107" i="8"/>
  <c r="H106" i="8"/>
  <c r="L106" i="8"/>
  <c r="G105" i="8"/>
  <c r="D106" i="8" l="1"/>
  <c r="E106" i="8" s="1"/>
  <c r="F106" i="8" s="1"/>
  <c r="P108" i="8"/>
  <c r="K107" i="8"/>
  <c r="H107" i="8"/>
  <c r="M108" i="8"/>
  <c r="G106" i="8"/>
  <c r="L107" i="8"/>
  <c r="J106" i="8"/>
  <c r="O107" i="8"/>
  <c r="N107" i="8"/>
  <c r="I106" i="8"/>
  <c r="G107" i="8" l="1"/>
  <c r="D108" i="8" s="1"/>
  <c r="E108" i="8" s="1"/>
  <c r="L108" i="8"/>
  <c r="N108" i="8"/>
  <c r="I107" i="8"/>
  <c r="D107" i="8"/>
  <c r="E107" i="8" s="1"/>
  <c r="F107" i="8" s="1"/>
  <c r="O108" i="8"/>
  <c r="J107" i="8"/>
  <c r="H108" i="8"/>
  <c r="M109" i="8"/>
  <c r="P109" i="8"/>
  <c r="K108" i="8"/>
  <c r="F108" i="8" l="1"/>
  <c r="P110" i="8"/>
  <c r="K109" i="8"/>
  <c r="O109" i="8"/>
  <c r="J108" i="8"/>
  <c r="I108" i="8"/>
  <c r="N109" i="8"/>
  <c r="H109" i="8"/>
  <c r="M110" i="8"/>
  <c r="L109" i="8"/>
  <c r="G108" i="8"/>
  <c r="J109" i="8" l="1"/>
  <c r="O110" i="8"/>
  <c r="D109" i="8"/>
  <c r="E109" i="8" s="1"/>
  <c r="F109" i="8" s="1"/>
  <c r="N110" i="8"/>
  <c r="I109" i="8"/>
  <c r="M111" i="8"/>
  <c r="H110" i="8"/>
  <c r="L110" i="8"/>
  <c r="G109" i="8"/>
  <c r="P111" i="8"/>
  <c r="K110" i="8"/>
  <c r="P112" i="8" l="1"/>
  <c r="K111" i="8"/>
  <c r="G110" i="8"/>
  <c r="L111" i="8"/>
  <c r="I110" i="8"/>
  <c r="N111" i="8"/>
  <c r="D110" i="8"/>
  <c r="E110" i="8" s="1"/>
  <c r="F110" i="8" s="1"/>
  <c r="H111" i="8"/>
  <c r="M112" i="8"/>
  <c r="O111" i="8"/>
  <c r="J110" i="8"/>
  <c r="L112" i="8" l="1"/>
  <c r="G111" i="8"/>
  <c r="K112" i="8"/>
  <c r="P113" i="8"/>
  <c r="D111" i="8"/>
  <c r="E111" i="8" s="1"/>
  <c r="F111" i="8" s="1"/>
  <c r="J111" i="8"/>
  <c r="O112" i="8"/>
  <c r="N112" i="8"/>
  <c r="I111" i="8"/>
  <c r="M113" i="8"/>
  <c r="H112" i="8"/>
  <c r="L113" i="8" l="1"/>
  <c r="G112" i="8"/>
  <c r="N113" i="8"/>
  <c r="I112" i="8"/>
  <c r="M114" i="8"/>
  <c r="H113" i="8"/>
  <c r="O113" i="8"/>
  <c r="J112" i="8"/>
  <c r="P114" i="8"/>
  <c r="K113" i="8"/>
  <c r="D112" i="8"/>
  <c r="E112" i="8" s="1"/>
  <c r="F112" i="8" s="1"/>
  <c r="J113" i="8" l="1"/>
  <c r="O114" i="8"/>
  <c r="N114" i="8"/>
  <c r="I113" i="8"/>
  <c r="M115" i="8"/>
  <c r="H114" i="8"/>
  <c r="L114" i="8"/>
  <c r="G113" i="8"/>
  <c r="P115" i="8"/>
  <c r="K114" i="8"/>
  <c r="D113" i="8"/>
  <c r="E113" i="8" s="1"/>
  <c r="F113" i="8" s="1"/>
  <c r="L115" i="8" l="1"/>
  <c r="G114" i="8"/>
  <c r="N115" i="8"/>
  <c r="I114" i="8"/>
  <c r="P116" i="8"/>
  <c r="K115" i="8"/>
  <c r="M116" i="8"/>
  <c r="H115" i="8"/>
  <c r="D114" i="8"/>
  <c r="E114" i="8" s="1"/>
  <c r="F114" i="8" s="1"/>
  <c r="O115" i="8"/>
  <c r="J114" i="8"/>
  <c r="P117" i="8" l="1"/>
  <c r="K116" i="8"/>
  <c r="M117" i="8"/>
  <c r="H116" i="8"/>
  <c r="N116" i="8"/>
  <c r="I115" i="8"/>
  <c r="L116" i="8"/>
  <c r="G115" i="8"/>
  <c r="D116" i="8" s="1"/>
  <c r="E116" i="8" s="1"/>
  <c r="O116" i="8"/>
  <c r="J115" i="8"/>
  <c r="D115" i="8"/>
  <c r="E115" i="8" s="1"/>
  <c r="F115" i="8" s="1"/>
  <c r="F116" i="8" l="1"/>
  <c r="P118" i="8"/>
  <c r="K117" i="8"/>
  <c r="G116" i="8"/>
  <c r="L117" i="8"/>
  <c r="H117" i="8"/>
  <c r="M118" i="8"/>
  <c r="O117" i="8"/>
  <c r="J116" i="8"/>
  <c r="N117" i="8"/>
  <c r="I116" i="8"/>
  <c r="J117" i="8" l="1"/>
  <c r="O118" i="8"/>
  <c r="D117" i="8"/>
  <c r="E117" i="8" s="1"/>
  <c r="F117" i="8" s="1"/>
  <c r="M119" i="8"/>
  <c r="H118" i="8"/>
  <c r="L118" i="8"/>
  <c r="G117" i="8"/>
  <c r="N118" i="8"/>
  <c r="I117" i="8"/>
  <c r="P119" i="8"/>
  <c r="K118" i="8"/>
  <c r="P120" i="8" l="1"/>
  <c r="K119" i="8"/>
  <c r="D118" i="8"/>
  <c r="E118" i="8" s="1"/>
  <c r="F118" i="8" s="1"/>
  <c r="I118" i="8"/>
  <c r="N119" i="8"/>
  <c r="M120" i="8"/>
  <c r="H119" i="8"/>
  <c r="L119" i="8"/>
  <c r="G118" i="8"/>
  <c r="O119" i="8"/>
  <c r="J118" i="8"/>
  <c r="K120" i="8" l="1"/>
  <c r="P121" i="8"/>
  <c r="M121" i="8"/>
  <c r="H120" i="8"/>
  <c r="L120" i="8"/>
  <c r="G119" i="8"/>
  <c r="J119" i="8"/>
  <c r="O120" i="8"/>
  <c r="D119" i="8"/>
  <c r="E119" i="8" s="1"/>
  <c r="F119" i="8" s="1"/>
  <c r="N120" i="8"/>
  <c r="I119" i="8"/>
  <c r="O121" i="8" l="1"/>
  <c r="J120" i="8"/>
  <c r="M122" i="8"/>
  <c r="H121" i="8"/>
  <c r="L121" i="8"/>
  <c r="G120" i="8"/>
  <c r="D121" i="8" s="1"/>
  <c r="E121" i="8" s="1"/>
  <c r="P122" i="8"/>
  <c r="K121" i="8"/>
  <c r="I120" i="8"/>
  <c r="N121" i="8"/>
  <c r="D120" i="8"/>
  <c r="E120" i="8" s="1"/>
  <c r="F120" i="8" s="1"/>
  <c r="F121" i="8" l="1"/>
  <c r="O122" i="8"/>
  <c r="J121" i="8"/>
  <c r="L122" i="8"/>
  <c r="G121" i="8"/>
  <c r="N122" i="8"/>
  <c r="I121" i="8"/>
  <c r="P123" i="8"/>
  <c r="K122" i="8"/>
  <c r="M123" i="8"/>
  <c r="H122" i="8"/>
  <c r="H123" i="8" l="1"/>
  <c r="M124" i="8"/>
  <c r="D122" i="8"/>
  <c r="E122" i="8" s="1"/>
  <c r="F122" i="8" s="1"/>
  <c r="P124" i="8"/>
  <c r="K123" i="8"/>
  <c r="G122" i="8"/>
  <c r="D123" i="8" s="1"/>
  <c r="E123" i="8" s="1"/>
  <c r="L123" i="8"/>
  <c r="N123" i="8"/>
  <c r="I122" i="8"/>
  <c r="O123" i="8"/>
  <c r="J122" i="8"/>
  <c r="F123" i="8" l="1"/>
  <c r="N124" i="8"/>
  <c r="I123" i="8"/>
  <c r="P125" i="8"/>
  <c r="K124" i="8"/>
  <c r="O124" i="8"/>
  <c r="J123" i="8"/>
  <c r="M125" i="8"/>
  <c r="H124" i="8"/>
  <c r="L124" i="8"/>
  <c r="G123" i="8"/>
  <c r="D124" i="8" s="1"/>
  <c r="E124" i="8" s="1"/>
  <c r="F124" i="8" l="1"/>
  <c r="H125" i="8"/>
  <c r="M126" i="8"/>
  <c r="P126" i="8"/>
  <c r="K125" i="8"/>
  <c r="G124" i="8"/>
  <c r="D125" i="8" s="1"/>
  <c r="E125" i="8" s="1"/>
  <c r="L125" i="8"/>
  <c r="O125" i="8"/>
  <c r="J124" i="8"/>
  <c r="I124" i="8"/>
  <c r="N125" i="8"/>
  <c r="F125" i="8" l="1"/>
  <c r="N126" i="8"/>
  <c r="I125" i="8"/>
  <c r="L126" i="8"/>
  <c r="G125" i="8"/>
  <c r="M127" i="8"/>
  <c r="H126" i="8"/>
  <c r="O126" i="8"/>
  <c r="J125" i="8"/>
  <c r="P127" i="8"/>
  <c r="K126" i="8"/>
  <c r="P128" i="8" l="1"/>
  <c r="K127" i="8"/>
  <c r="D126" i="8"/>
  <c r="E126" i="8" s="1"/>
  <c r="F126" i="8" s="1"/>
  <c r="G126" i="8"/>
  <c r="L127" i="8"/>
  <c r="M128" i="8"/>
  <c r="H127" i="8"/>
  <c r="I126" i="8"/>
  <c r="N127" i="8"/>
  <c r="O127" i="8"/>
  <c r="J126" i="8"/>
  <c r="J127" i="8" l="1"/>
  <c r="O128" i="8"/>
  <c r="N128" i="8"/>
  <c r="I127" i="8"/>
  <c r="L128" i="8"/>
  <c r="G127" i="8"/>
  <c r="D128" i="8" s="1"/>
  <c r="E128" i="8" s="1"/>
  <c r="K128" i="8"/>
  <c r="P129" i="8"/>
  <c r="D127" i="8"/>
  <c r="E127" i="8" s="1"/>
  <c r="F127" i="8" s="1"/>
  <c r="M129" i="8"/>
  <c r="H128" i="8"/>
  <c r="F128" i="8" l="1"/>
  <c r="M130" i="8"/>
  <c r="H129" i="8"/>
  <c r="P130" i="8"/>
  <c r="K129" i="8"/>
  <c r="O129" i="8"/>
  <c r="J128" i="8"/>
  <c r="L129" i="8"/>
  <c r="G128" i="8"/>
  <c r="I128" i="8"/>
  <c r="N129" i="8"/>
  <c r="O130" i="8" l="1"/>
  <c r="J129" i="8"/>
  <c r="D129" i="8"/>
  <c r="E129" i="8" s="1"/>
  <c r="F129" i="8" s="1"/>
  <c r="M131" i="8"/>
  <c r="H130" i="8"/>
  <c r="N130" i="8"/>
  <c r="I129" i="8"/>
  <c r="L130" i="8"/>
  <c r="G129" i="8"/>
  <c r="D130" i="8" s="1"/>
  <c r="E130" i="8" s="1"/>
  <c r="K130" i="8"/>
  <c r="P131" i="8"/>
  <c r="F130" i="8" l="1"/>
  <c r="L131" i="8"/>
  <c r="G130" i="8"/>
  <c r="D131" i="8" s="1"/>
  <c r="E131" i="8" s="1"/>
  <c r="O131" i="8"/>
  <c r="J130" i="8"/>
  <c r="P132" i="8"/>
  <c r="K132" i="8" s="1"/>
  <c r="K131" i="8"/>
  <c r="M132" i="8"/>
  <c r="H132" i="8" s="1"/>
  <c r="H131" i="8"/>
  <c r="N131" i="8"/>
  <c r="I130" i="8"/>
  <c r="F131" i="8" l="1"/>
  <c r="N132" i="8"/>
  <c r="I132" i="8" s="1"/>
  <c r="I131" i="8"/>
  <c r="L132" i="8"/>
  <c r="G132" i="8" s="1"/>
  <c r="G131" i="8"/>
  <c r="D132" i="8" s="1"/>
  <c r="E132" i="8" s="1"/>
  <c r="F132" i="8" s="1"/>
  <c r="O132" i="8"/>
  <c r="J132" i="8" s="1"/>
  <c r="J131" i="8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roleID共四位
以首位区分类型
1 主角
2 npc
3 怪物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主角
2 npc
3 怪物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金币商店
2: 经验商店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1 属性
2 卖钱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动作ID：站立、跑步、攻击、受击、死亡按顺序为1、2、3、4、5
动画ID = 角色ID + 动作ID，共五位
每个怪物储存一份资源，资源内每个帧动画命名 = 动画ID + 方向编号 + 序号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金币
2. 经验</t>
        </r>
      </text>
    </comment>
  </commentList>
</comments>
</file>

<file path=xl/sharedStrings.xml><?xml version="1.0" encoding="utf-8"?>
<sst xmlns="http://schemas.openxmlformats.org/spreadsheetml/2006/main" count="405" uniqueCount="297">
  <si>
    <t>主角</t>
    <phoneticPr fontId="1" type="noConversion"/>
  </si>
  <si>
    <t>标识</t>
    <phoneticPr fontId="1" type="noConversion"/>
  </si>
  <si>
    <t>起始角度</t>
    <phoneticPr fontId="1" type="noConversion"/>
  </si>
  <si>
    <t>终止角度</t>
    <phoneticPr fontId="1" type="noConversion"/>
  </si>
  <si>
    <t>鼠标点击对应8方向</t>
    <phoneticPr fontId="1" type="noConversion"/>
  </si>
  <si>
    <t>鼠标点击对应4方向</t>
    <phoneticPr fontId="1" type="noConversion"/>
  </si>
  <si>
    <t>4方向对应8方向</t>
    <phoneticPr fontId="1" type="noConversion"/>
  </si>
  <si>
    <t>transfer</t>
    <phoneticPr fontId="1" type="noConversion"/>
  </si>
  <si>
    <t>npc</t>
    <phoneticPr fontId="1" type="noConversion"/>
  </si>
  <si>
    <t>item</t>
    <phoneticPr fontId="1" type="noConversion"/>
  </si>
  <si>
    <t>roleID</t>
    <phoneticPr fontId="1" type="noConversion"/>
  </si>
  <si>
    <t>itemID</t>
  </si>
  <si>
    <t>可在role表中获取具体信息</t>
    <phoneticPr fontId="1" type="noConversion"/>
  </si>
  <si>
    <t>0下一地图，1上一地图，对象范围表示传送阵范围</t>
    <phoneticPr fontId="1" type="noConversion"/>
  </si>
  <si>
    <t>object</t>
    <phoneticPr fontId="1" type="noConversion"/>
  </si>
  <si>
    <t>comment</t>
    <phoneticPr fontId="1" type="noConversion"/>
  </si>
  <si>
    <t>monster</t>
    <phoneticPr fontId="1" type="noConversion"/>
  </si>
  <si>
    <t>custom properties</t>
    <phoneticPr fontId="1" type="noConversion"/>
  </si>
  <si>
    <t>可在item表中获取具体信息；rangeID标识道具处于哪一个怪物的守卫区域，为空即为无怪物守卫</t>
    <phoneticPr fontId="1" type="noConversion"/>
  </si>
  <si>
    <t>bornPoint</t>
    <phoneticPr fontId="1" type="noConversion"/>
  </si>
  <si>
    <t>英雄出生点，理论上只有第一张地图有</t>
    <phoneticPr fontId="1" type="noConversion"/>
  </si>
  <si>
    <t>itemID</t>
    <phoneticPr fontId="1" type="noConversion"/>
  </si>
  <si>
    <t>备注</t>
    <phoneticPr fontId="1" type="noConversion"/>
  </si>
  <si>
    <t>防1</t>
    <phoneticPr fontId="1" type="noConversion"/>
  </si>
  <si>
    <t>防2</t>
  </si>
  <si>
    <t>防3</t>
  </si>
  <si>
    <t>攻</t>
    <phoneticPr fontId="1" type="noConversion"/>
  </si>
  <si>
    <t>攻1</t>
    <phoneticPr fontId="1" type="noConversion"/>
  </si>
  <si>
    <t>攻2</t>
  </si>
  <si>
    <t>攻3</t>
  </si>
  <si>
    <t>血</t>
    <phoneticPr fontId="1" type="noConversion"/>
  </si>
  <si>
    <t>血1</t>
    <phoneticPr fontId="1" type="noConversion"/>
  </si>
  <si>
    <t>血2</t>
  </si>
  <si>
    <t>血3</t>
  </si>
  <si>
    <t>钱1</t>
    <phoneticPr fontId="1" type="noConversion"/>
  </si>
  <si>
    <t>钱2</t>
  </si>
  <si>
    <t>钱3</t>
  </si>
  <si>
    <t>可在role表中获取具体信息；对象范围表示怪物守卫区域，在一个地图中有唯一编号rangeID标识，可为空</t>
    <phoneticPr fontId="1" type="noConversion"/>
  </si>
  <si>
    <t>商人</t>
    <phoneticPr fontId="1" type="noConversion"/>
  </si>
  <si>
    <t>name</t>
    <phoneticPr fontId="1" type="noConversion"/>
  </si>
  <si>
    <t>rangeID</t>
    <phoneticPr fontId="1" type="noConversion"/>
  </si>
  <si>
    <t>roleID</t>
    <phoneticPr fontId="1" type="noConversion"/>
  </si>
  <si>
    <t>direction</t>
    <phoneticPr fontId="1" type="noConversion"/>
  </si>
  <si>
    <t>objectType</t>
    <phoneticPr fontId="1" type="noConversion"/>
  </si>
  <si>
    <t>图标</t>
    <phoneticPr fontId="1" type="noConversion"/>
  </si>
  <si>
    <t>icon</t>
    <phoneticPr fontId="1" type="noConversion"/>
  </si>
  <si>
    <t>功能</t>
    <phoneticPr fontId="1" type="noConversion"/>
  </si>
  <si>
    <t>防</t>
    <phoneticPr fontId="1" type="noConversion"/>
  </si>
  <si>
    <t>金币</t>
    <phoneticPr fontId="1" type="noConversion"/>
  </si>
  <si>
    <t>钱4</t>
  </si>
  <si>
    <t>钱5</t>
  </si>
  <si>
    <t>attack</t>
    <phoneticPr fontId="1" type="noConversion"/>
  </si>
  <si>
    <t>defense</t>
    <phoneticPr fontId="1" type="noConversion"/>
  </si>
  <si>
    <t>hp</t>
    <phoneticPr fontId="1" type="noConversion"/>
  </si>
  <si>
    <t>coin</t>
    <phoneticPr fontId="1" type="noConversion"/>
  </si>
  <si>
    <t>物品ID</t>
    <phoneticPr fontId="1" type="noConversion"/>
  </si>
  <si>
    <t>角色ID</t>
    <phoneticPr fontId="1" type="noConversion"/>
  </si>
  <si>
    <t>类型</t>
    <phoneticPr fontId="1" type="noConversion"/>
  </si>
  <si>
    <t>type</t>
    <phoneticPr fontId="1" type="noConversion"/>
  </si>
  <si>
    <t>角色名</t>
    <phoneticPr fontId="1" type="noConversion"/>
  </si>
  <si>
    <t>头像</t>
    <phoneticPr fontId="1" type="noConversion"/>
  </si>
  <si>
    <t>暴击</t>
    <phoneticPr fontId="1" type="noConversion"/>
  </si>
  <si>
    <t>防爆</t>
    <phoneticPr fontId="1" type="noConversion"/>
  </si>
  <si>
    <t>headIcon</t>
    <phoneticPr fontId="1" type="noConversion"/>
  </si>
  <si>
    <t>critical</t>
    <phoneticPr fontId="1" type="noConversion"/>
  </si>
  <si>
    <t>lkk</t>
    <phoneticPr fontId="1" type="noConversion"/>
  </si>
  <si>
    <t>暴击1</t>
    <phoneticPr fontId="1" type="noConversion"/>
  </si>
  <si>
    <t>暴击2</t>
  </si>
  <si>
    <t>暴击3</t>
  </si>
  <si>
    <t>防爆1</t>
    <phoneticPr fontId="1" type="noConversion"/>
  </si>
  <si>
    <t>防爆2</t>
  </si>
  <si>
    <t>防爆3</t>
  </si>
  <si>
    <t>block</t>
    <phoneticPr fontId="1" type="noConversion"/>
  </si>
  <si>
    <t>动画ID</t>
    <phoneticPr fontId="1" type="noConversion"/>
  </si>
  <si>
    <t>方向</t>
    <phoneticPr fontId="1" type="noConversion"/>
  </si>
  <si>
    <t>帧数</t>
    <phoneticPr fontId="1" type="noConversion"/>
  </si>
  <si>
    <t>flashID</t>
    <phoneticPr fontId="1" type="noConversion"/>
  </si>
  <si>
    <t>direction</t>
    <phoneticPr fontId="1" type="noConversion"/>
  </si>
  <si>
    <t>count</t>
    <phoneticPr fontId="1" type="noConversion"/>
  </si>
  <si>
    <t>plist</t>
    <phoneticPr fontId="1" type="noConversion"/>
  </si>
  <si>
    <t>合成文件名</t>
    <phoneticPr fontId="1" type="noConversion"/>
  </si>
  <si>
    <t>npc默认方向</t>
    <phoneticPr fontId="1" type="noConversion"/>
  </si>
  <si>
    <t>\item\item.plist</t>
    <phoneticPr fontId="1" type="noConversion"/>
  </si>
  <si>
    <t>怪物2</t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</si>
  <si>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</si>
  <si>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</si>
  <si>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</si>
  <si>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</si>
  <si>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</si>
  <si>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</si>
  <si>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</si>
  <si>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</si>
  <si>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怪物11</t>
  </si>
  <si>
    <t>怪物12</t>
  </si>
  <si>
    <t>怪物13</t>
  </si>
  <si>
    <t>怪物14</t>
  </si>
  <si>
    <t>备注</t>
    <phoneticPr fontId="1" type="noConversion"/>
  </si>
  <si>
    <t>comment</t>
    <phoneticPr fontId="1" type="noConversion"/>
  </si>
  <si>
    <t>攻击特效</t>
    <phoneticPr fontId="1" type="noConversion"/>
  </si>
  <si>
    <t>antiCriRate</t>
    <phoneticPr fontId="1" type="noConversion"/>
  </si>
  <si>
    <t>criRate</t>
    <phoneticPr fontId="1" type="noConversion"/>
  </si>
  <si>
    <t>atk</t>
    <phoneticPr fontId="1" type="noConversion"/>
  </si>
  <si>
    <t>def</t>
    <phoneticPr fontId="1" type="noConversion"/>
  </si>
  <si>
    <t>dir</t>
    <phoneticPr fontId="1" type="noConversion"/>
  </si>
  <si>
    <t>function</t>
    <phoneticPr fontId="1" type="noConversion"/>
  </si>
  <si>
    <t>effectPath</t>
    <phoneticPr fontId="1" type="noConversion"/>
  </si>
  <si>
    <t>商店ID</t>
    <phoneticPr fontId="1" type="noConversion"/>
  </si>
  <si>
    <t>商品列表</t>
    <phoneticPr fontId="1" type="noConversion"/>
  </si>
  <si>
    <t>function</t>
    <phoneticPr fontId="1" type="noConversion"/>
  </si>
  <si>
    <t>[3000;3001;3002]</t>
    <phoneticPr fontId="1" type="noConversion"/>
  </si>
  <si>
    <t>[3004;3005;3006;3007]</t>
    <phoneticPr fontId="1" type="noConversion"/>
  </si>
  <si>
    <t>shopID</t>
    <phoneticPr fontId="1" type="noConversion"/>
  </si>
  <si>
    <t>shopList</t>
    <phoneticPr fontId="1" type="noConversion"/>
  </si>
  <si>
    <t>对白</t>
    <phoneticPr fontId="1" type="noConversion"/>
  </si>
  <si>
    <t>content</t>
    <phoneticPr fontId="1" type="noConversion"/>
  </si>
  <si>
    <t>消耗类型</t>
    <phoneticPr fontId="1" type="noConversion"/>
  </si>
  <si>
    <t>costType</t>
    <phoneticPr fontId="1" type="noConversion"/>
  </si>
  <si>
    <t>回合数</t>
  </si>
  <si>
    <t>减血量</t>
  </si>
  <si>
    <t>致死数</t>
  </si>
  <si>
    <t>初始属性</t>
  </si>
  <si>
    <t>升级属性</t>
  </si>
  <si>
    <t>金币购买</t>
  </si>
  <si>
    <t xml:space="preserve"> </t>
    <phoneticPr fontId="1" type="noConversion"/>
  </si>
  <si>
    <t>金币买攻击</t>
  </si>
  <si>
    <t>金币买防御</t>
  </si>
  <si>
    <t>金币买生命</t>
  </si>
  <si>
    <t>经验换攻击</t>
  </si>
  <si>
    <t>经验换防御</t>
  </si>
  <si>
    <t>经验换生命</t>
  </si>
  <si>
    <t>经验换等级</t>
  </si>
  <si>
    <t>coinDrop</t>
    <phoneticPr fontId="1" type="noConversion"/>
  </si>
  <si>
    <t>expDrop</t>
    <phoneticPr fontId="1" type="noConversion"/>
  </si>
  <si>
    <t>对话ID</t>
    <phoneticPr fontId="1" type="noConversion"/>
  </si>
  <si>
    <t>角色列表</t>
    <phoneticPr fontId="1" type="noConversion"/>
  </si>
  <si>
    <t>对话列表</t>
    <phoneticPr fontId="1" type="noConversion"/>
  </si>
  <si>
    <t>conversationID</t>
    <phoneticPr fontId="1" type="noConversion"/>
  </si>
  <si>
    <t>roleList</t>
    <phoneticPr fontId="1" type="noConversion"/>
  </si>
  <si>
    <t>contentList</t>
    <phoneticPr fontId="1" type="noConversion"/>
  </si>
  <si>
    <t>消耗类型</t>
    <phoneticPr fontId="1" type="noConversion"/>
  </si>
  <si>
    <t>消耗</t>
    <phoneticPr fontId="1" type="noConversion"/>
  </si>
  <si>
    <t>描述</t>
    <phoneticPr fontId="1" type="noConversion"/>
  </si>
  <si>
    <t>goodsID</t>
    <phoneticPr fontId="1" type="noConversion"/>
  </si>
  <si>
    <t>comment</t>
    <phoneticPr fontId="1" type="noConversion"/>
  </si>
  <si>
    <t>function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</si>
  <si>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</si>
  <si>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</si>
  <si>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</si>
  <si>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costType</t>
    <phoneticPr fontId="1" type="noConversion"/>
  </si>
  <si>
    <t>cost</t>
    <phoneticPr fontId="1" type="noConversion"/>
  </si>
  <si>
    <t>desc</t>
    <phoneticPr fontId="1" type="noConversion"/>
  </si>
  <si>
    <t>等级+1</t>
    <phoneticPr fontId="1" type="noConversion"/>
  </si>
  <si>
    <t>物品ID</t>
    <phoneticPr fontId="1" type="noConversion"/>
  </si>
  <si>
    <t>备注</t>
    <phoneticPr fontId="1" type="noConversion"/>
  </si>
  <si>
    <t>功能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</si>
  <si>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</si>
  <si>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</si>
  <si>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</si>
  <si>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</si>
  <si>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</si>
  <si>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</si>
  <si>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</si>
  <si>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</si>
  <si>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击杀获得金币</t>
    <phoneticPr fontId="1" type="noConversion"/>
  </si>
  <si>
    <t>击杀获得经验</t>
    <phoneticPr fontId="1" type="noConversion"/>
  </si>
  <si>
    <t>移动速度</t>
    <phoneticPr fontId="1" type="noConversion"/>
  </si>
  <si>
    <t>NPC功能</t>
    <phoneticPr fontId="1" type="noConversion"/>
  </si>
  <si>
    <t>相遇对话ID</t>
    <phoneticPr fontId="1" type="noConversion"/>
  </si>
  <si>
    <t>死亡对白ID</t>
    <phoneticPr fontId="1" type="noConversion"/>
  </si>
  <si>
    <t>招呼</t>
    <phoneticPr fontId="1" type="noConversion"/>
  </si>
  <si>
    <t>speed</t>
    <phoneticPr fontId="1" type="noConversion"/>
  </si>
  <si>
    <t>meetConversationID</t>
    <phoneticPr fontId="1" type="noConversion"/>
  </si>
  <si>
    <t>dieConversationID</t>
    <phoneticPr fontId="1" type="noConversion"/>
  </si>
  <si>
    <t>dialog</t>
    <phoneticPr fontId="1" type="noConversion"/>
  </si>
  <si>
    <t>effect.plist</t>
    <phoneticPr fontId="1" type="noConversion"/>
  </si>
  <si>
    <t>丫鬟</t>
    <phoneticPr fontId="1" type="noConversion"/>
  </si>
  <si>
    <t>净空方丈</t>
    <phoneticPr fontId="1" type="noConversion"/>
  </si>
  <si>
    <t>师傅</t>
    <phoneticPr fontId="1" type="noConversion"/>
  </si>
  <si>
    <t>怪物1</t>
    <phoneticPr fontId="1" type="noConversion"/>
  </si>
  <si>
    <t>小青蛙</t>
    <phoneticPr fontId="1" type="noConversion"/>
  </si>
  <si>
    <t>小乌龟</t>
    <phoneticPr fontId="1" type="noConversion"/>
  </si>
  <si>
    <t>树精</t>
    <phoneticPr fontId="1" type="noConversion"/>
  </si>
  <si>
    <t>虾兵</t>
    <phoneticPr fontId="1" type="noConversion"/>
  </si>
  <si>
    <t>蟹将</t>
    <phoneticPr fontId="1" type="noConversion"/>
  </si>
  <si>
    <t>蛙妖</t>
    <phoneticPr fontId="1" type="noConversion"/>
  </si>
  <si>
    <t>鬼灵</t>
    <phoneticPr fontId="1" type="noConversion"/>
  </si>
  <si>
    <t>牛妖</t>
    <phoneticPr fontId="1" type="noConversion"/>
  </si>
  <si>
    <t>狐妖</t>
    <phoneticPr fontId="1" type="noConversion"/>
  </si>
  <si>
    <t>战斗流程</t>
    <phoneticPr fontId="1" type="noConversion"/>
  </si>
  <si>
    <t>战斗体验控制</t>
    <phoneticPr fontId="1" type="noConversion"/>
  </si>
  <si>
    <t>战斗之后属性（物品提升+金币提升+经验提升）</t>
    <phoneticPr fontId="1" type="noConversion"/>
  </si>
  <si>
    <t>战斗之后属性获得</t>
    <phoneticPr fontId="1" type="noConversion"/>
  </si>
  <si>
    <t>道具属性加成及击杀怪物获得</t>
    <phoneticPr fontId="1" type="noConversion"/>
  </si>
  <si>
    <t>属性提升单价</t>
    <phoneticPr fontId="1" type="noConversion"/>
  </si>
  <si>
    <t>怪物属性</t>
    <phoneticPr fontId="1" type="noConversion"/>
  </si>
  <si>
    <t>首战体验控制</t>
    <phoneticPr fontId="1" type="noConversion"/>
  </si>
  <si>
    <t>首战主角属性</t>
    <phoneticPr fontId="1" type="noConversion"/>
  </si>
  <si>
    <t>怪物</t>
    <phoneticPr fontId="1" type="noConversion"/>
  </si>
  <si>
    <t>物品获得</t>
    <phoneticPr fontId="1" type="noConversion"/>
  </si>
  <si>
    <t>减血量</t>
    <phoneticPr fontId="1" type="noConversion"/>
  </si>
  <si>
    <t>累积减血量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</si>
  <si>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</si>
  <si>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</si>
  <si>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</si>
  <si>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</si>
  <si>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</si>
  <si>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金币</t>
    <phoneticPr fontId="1" type="noConversion"/>
  </si>
  <si>
    <t>经验</t>
    <phoneticPr fontId="1" type="noConversion"/>
  </si>
  <si>
    <t>物品ID</t>
    <phoneticPr fontId="1" type="noConversion"/>
  </si>
  <si>
    <t>物品ID</t>
    <phoneticPr fontId="1" type="noConversion"/>
  </si>
  <si>
    <t>itemID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</si>
  <si>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</si>
  <si>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</si>
  <si>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</si>
  <si>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</si>
  <si>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</si>
  <si>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coin</t>
    <phoneticPr fontId="1" type="noConversion"/>
  </si>
  <si>
    <t>exp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</si>
  <si>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</si>
  <si>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</si>
  <si>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</si>
  <si>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</si>
  <si>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</si>
  <si>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itemID</t>
    <phoneticPr fontId="1" type="noConversion"/>
  </si>
  <si>
    <t>商人</t>
    <phoneticPr fontId="1" type="noConversion"/>
  </si>
  <si>
    <t>[听说村里出事了？;祭灵坐化的内丹被夺走了，整个村子已经失去了防御，据说苍狼村的人想要趁机偷袭我们呢！;族长和长老们正在召开紧急会议，你快去吧！;不要慌，只要找回祭灵大人留下的内丹，苍狼村那群混蛋还不是我们的对手。既然我出关了……;什么！你要独自行动？;妖怪往什么方向去了？; ……那边，…………要小心啊！]</t>
    <phoneticPr fontId="1" type="noConversion"/>
  </si>
  <si>
    <t>[1000;2000;2000;1000;2000;1000;2000]</t>
    <phoneticPr fontId="1" type="noConversion"/>
  </si>
  <si>
    <t>[何人竟敢打搅我的婚宴？;是你抢了祭灵大人的内丹？;何必说抢这么难听呢，内丹能被我心爱的老婆大人看上是你们祭灵的福气。坐下来喝杯喜酒，从哪来的往哪去吧！;这……原来又是那只惑人心神盗取内丹的老狐狸，连龙太子都能迷惑至此，看来道行又提升了！;不管怎样，让我来打醒你再说。]</t>
    <phoneticPr fontId="1" type="noConversion"/>
  </si>
  <si>
    <t>[3012;1000;3012;1000;1000]</t>
    <phoneticPr fontId="1" type="noConversion"/>
  </si>
  <si>
    <t>[啊…狐妖？;既然醒了，就把内丹交出来吧！;多谢少侠指点迷境，内丹在那狐妖手里，她就在旁边的屋子里。;你不准备和我一起去？;适才如梦方醒如久病初遇，我遇到那狐妖又被……这里有些宝物请少侠笑纳。;既然如此，那么后会有期了。]</t>
    <phoneticPr fontId="1" type="noConversion"/>
  </si>
  <si>
    <t>[3012;1000;3012;1000;3012;1000]</t>
    <phoneticPr fontId="1" type="noConversion"/>
  </si>
  <si>
    <t>[郎君~~咦，你是何人！龙太子呢？;龙太子不要你了。;哼，别以为有了内丹我就会安安心心嫁给他，竟然还给我摆谱！;你这老狐狸，死不悔改，我是来拿内丹的，顺便就地正法了你这祸害。;口气蛮大，那你倒是来呀，来呀~来来来……你看我~美吗？;不要妄图在我面前施展你迷魂的手段！;哼！]</t>
    <phoneticPr fontId="1" type="noConversion"/>
  </si>
  <si>
    <t>[走走走游游游，不学无术我不发愁。逢人不说真心话，全凭三寸烂舌头。马屁拍的那腿抽筋，老虎嘴上揩点油，东南西北混饭吃，坑蒙拐骗最拿手，我最拿手。]</t>
    <phoneticPr fontId="1" type="noConversion"/>
  </si>
  <si>
    <t>[阿弥陀佛，出家人不打诳语]</t>
    <phoneticPr fontId="1" type="noConversion"/>
  </si>
  <si>
    <t>苹儿</t>
    <phoneticPr fontId="1" type="noConversion"/>
  </si>
  <si>
    <t>崂山小道</t>
    <phoneticPr fontId="1" type="noConversion"/>
  </si>
  <si>
    <t>苍狼</t>
    <phoneticPr fontId="1" type="noConversion"/>
  </si>
  <si>
    <t>吊睛虎</t>
    <phoneticPr fontId="1" type="noConversion"/>
  </si>
  <si>
    <t>匪兵</t>
    <phoneticPr fontId="1" type="noConversion"/>
  </si>
  <si>
    <t>龙太子</t>
    <phoneticPr fontId="1" type="noConversion"/>
  </si>
  <si>
    <t>[3013;1000;3013;1000;3013;1000;3013]</t>
    <phoneticPr fontId="1" type="noConversion"/>
  </si>
  <si>
    <t>音效ID</t>
    <phoneticPr fontId="1" type="noConversion"/>
  </si>
  <si>
    <t>soundID</t>
    <phoneticPr fontId="1" type="noConversion"/>
  </si>
  <si>
    <t>die</t>
  </si>
  <si>
    <t>攻击音效</t>
    <phoneticPr fontId="1" type="noConversion"/>
  </si>
  <si>
    <t>受击音效</t>
    <phoneticPr fontId="1" type="noConversion"/>
  </si>
  <si>
    <t>hurt</t>
    <phoneticPr fontId="1" type="noConversion"/>
  </si>
  <si>
    <t>死亡音效</t>
    <phoneticPr fontId="1" type="noConversion"/>
  </si>
  <si>
    <t>attack</t>
    <phoneticPr fontId="1" type="noConversion"/>
  </si>
  <si>
    <t>关卡ID</t>
    <phoneticPr fontId="1" type="noConversion"/>
  </si>
  <si>
    <t>关卡名称</t>
    <phoneticPr fontId="1" type="noConversion"/>
  </si>
  <si>
    <t>背景音乐</t>
    <phoneticPr fontId="1" type="noConversion"/>
  </si>
  <si>
    <t>TileMap</t>
    <phoneticPr fontId="1" type="noConversion"/>
  </si>
  <si>
    <t>mapPath</t>
    <phoneticPr fontId="1" type="noConversion"/>
  </si>
  <si>
    <t>musicPath</t>
    <phoneticPr fontId="1" type="noConversion"/>
  </si>
  <si>
    <t>stageName</t>
    <phoneticPr fontId="1" type="noConversion"/>
  </si>
  <si>
    <t>stageID</t>
    <phoneticPr fontId="1" type="noConversion"/>
  </si>
  <si>
    <t>村庄</t>
    <phoneticPr fontId="1" type="noConversion"/>
  </si>
  <si>
    <t>野外</t>
    <phoneticPr fontId="1" type="noConversion"/>
  </si>
  <si>
    <t>冰原</t>
    <phoneticPr fontId="1" type="noConversion"/>
  </si>
  <si>
    <t>婚房</t>
    <phoneticPr fontId="1" type="noConversion"/>
  </si>
  <si>
    <t>map-1.tmx</t>
    <phoneticPr fontId="1" type="noConversion"/>
  </si>
  <si>
    <t>map-2.tmx</t>
    <phoneticPr fontId="1" type="noConversion"/>
  </si>
  <si>
    <t>map-3.tmx</t>
    <phoneticPr fontId="1" type="noConversion"/>
  </si>
  <si>
    <t>map-4.tmx</t>
    <phoneticPr fontId="1" type="noConversion"/>
  </si>
  <si>
    <t>1.mp3</t>
    <phoneticPr fontId="1" type="noConversion"/>
  </si>
  <si>
    <t>2.mp3</t>
    <phoneticPr fontId="1" type="noConversion"/>
  </si>
  <si>
    <t>3.mp3</t>
    <phoneticPr fontId="1" type="noConversion"/>
  </si>
  <si>
    <t>4.mp3</t>
    <phoneticPr fontId="1" type="noConversion"/>
  </si>
  <si>
    <t>欢迎</t>
    <phoneticPr fontId="1" type="noConversion"/>
  </si>
  <si>
    <t>0.mp3</t>
    <phoneticPr fontId="1" type="noConversion"/>
  </si>
  <si>
    <t>祭灵的内丹</t>
    <phoneticPr fontId="1" type="noConversion"/>
  </si>
  <si>
    <t>[1000]</t>
    <phoneticPr fontId="1" type="noConversion"/>
  </si>
  <si>
    <t>[好，得赶紧把祭灵的内丹带回村里。]</t>
    <phoneticPr fontId="1" type="noConversion"/>
  </si>
  <si>
    <t>名字</t>
    <phoneticPr fontId="1" type="noConversion"/>
  </si>
  <si>
    <t>name</t>
    <phoneticPr fontId="1" type="noConversion"/>
  </si>
  <si>
    <t>[少侠千万要小心呀！;这次幸亏少侠你及时把内丹带回来了。]</t>
    <phoneticPr fontId="1" type="noConversion"/>
  </si>
  <si>
    <t>变异毛虫</t>
    <phoneticPr fontId="1" type="noConversion"/>
  </si>
  <si>
    <t>hero_attack</t>
    <phoneticPr fontId="1" type="noConversion"/>
  </si>
  <si>
    <t>monster_attack</t>
    <phoneticPr fontId="1" type="noConversion"/>
  </si>
  <si>
    <t>longMan_attack</t>
    <phoneticPr fontId="1" type="noConversion"/>
  </si>
  <si>
    <t>ghost_attack</t>
    <phoneticPr fontId="1" type="noConversion"/>
  </si>
  <si>
    <t>foxMonster_attack</t>
    <phoneticPr fontId="1" type="noConversion"/>
  </si>
  <si>
    <t>tiger_attack</t>
    <phoneticPr fontId="1" type="noConversion"/>
  </si>
  <si>
    <t>bullMonster_attack</t>
    <phoneticPr fontId="1" type="noConversion"/>
  </si>
  <si>
    <t>hero_hurt</t>
    <phoneticPr fontId="1" type="noConversion"/>
  </si>
  <si>
    <t>monster_hurt</t>
    <phoneticPr fontId="1" type="noConversion"/>
  </si>
  <si>
    <t>longMan_hurt</t>
    <phoneticPr fontId="1" type="noConversion"/>
  </si>
  <si>
    <t>foxMonster_hurt</t>
    <phoneticPr fontId="1" type="noConversion"/>
  </si>
  <si>
    <t>tiger_hurt</t>
    <phoneticPr fontId="1" type="noConversion"/>
  </si>
  <si>
    <t>hero_die</t>
    <phoneticPr fontId="1" type="noConversion"/>
  </si>
  <si>
    <t>monster_die</t>
    <phoneticPr fontId="1" type="noConversion"/>
  </si>
  <si>
    <t>longMan_die</t>
    <phoneticPr fontId="1" type="noConversion"/>
  </si>
  <si>
    <t>ghost_die</t>
    <phoneticPr fontId="1" type="noConversion"/>
  </si>
  <si>
    <t>foxMonster_die</t>
    <phoneticPr fontId="1" type="noConversion"/>
  </si>
  <si>
    <t>tiger_die</t>
    <phoneticPr fontId="1" type="noConversion"/>
  </si>
  <si>
    <t>bullMonster_die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</si>
</sst>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2" borderId="12" xfId="0" applyFill="1" applyBorder="1"/>
    <xf numFmtId="0" fontId="0" fillId="0" borderId="2" xfId="0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0" xfId="0" applyFill="1"/>
    <xf numFmtId="0" fontId="0" fillId="0" borderId="0" xfId="0" applyFill="1" applyAlignment="1">
      <alignment wrapText="1"/>
    </xf>
    <xf numFmtId="0" fontId="0" fillId="0" borderId="1" xfId="0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left"/>
    </xf>
  </cellXfs>
  <cellStyles count="1"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0</xdr:rowOff>
    </xdr:from>
    <xdr:to>
      <xdr:col>9</xdr:col>
      <xdr:colOff>219075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4"/>
  <sheetViews>
    <sheetView workbookViewId="0">
      <selection activeCell="I22" sqref="I22"/>
    </sheetView>
  </sheetViews>
  <sheetFormatPr defaultRowHeight="13.5" x14ac:dyDescent="0.15"/>
  <sheetData>
    <row r="1" spans="1:13" x14ac:dyDescent="0.15">
      <c r="A1">
        <v>1</v>
      </c>
      <c r="K1" s="4" t="s">
        <v>4</v>
      </c>
      <c r="L1" s="4"/>
      <c r="M1" s="4"/>
    </row>
    <row r="2" spans="1:13" x14ac:dyDescent="0.15">
      <c r="A2">
        <v>1</v>
      </c>
      <c r="K2" s="1" t="s">
        <v>1</v>
      </c>
      <c r="L2" s="1" t="s">
        <v>2</v>
      </c>
      <c r="M2" s="1" t="s">
        <v>3</v>
      </c>
    </row>
    <row r="3" spans="1:13" x14ac:dyDescent="0.15">
      <c r="A3">
        <v>1</v>
      </c>
      <c r="K3">
        <v>0</v>
      </c>
      <c r="L3">
        <v>-22.5</v>
      </c>
      <c r="M3">
        <f>L3+45</f>
        <v>22.5</v>
      </c>
    </row>
    <row r="4" spans="1:13" x14ac:dyDescent="0.15">
      <c r="A4">
        <v>1</v>
      </c>
      <c r="K4">
        <v>1</v>
      </c>
      <c r="L4">
        <f>M3</f>
        <v>22.5</v>
      </c>
      <c r="M4">
        <f t="shared" ref="M4:M10" si="0">L4+45</f>
        <v>67.5</v>
      </c>
    </row>
    <row r="5" spans="1:13" x14ac:dyDescent="0.15">
      <c r="A5">
        <v>1</v>
      </c>
      <c r="K5">
        <v>2</v>
      </c>
      <c r="L5">
        <f t="shared" ref="L5:L10" si="1">M4</f>
        <v>67.5</v>
      </c>
      <c r="M5">
        <f t="shared" si="0"/>
        <v>112.5</v>
      </c>
    </row>
    <row r="6" spans="1:13" x14ac:dyDescent="0.15">
      <c r="A6">
        <v>1</v>
      </c>
      <c r="K6">
        <v>3</v>
      </c>
      <c r="L6">
        <f t="shared" si="1"/>
        <v>112.5</v>
      </c>
      <c r="M6">
        <f t="shared" si="0"/>
        <v>157.5</v>
      </c>
    </row>
    <row r="7" spans="1:13" x14ac:dyDescent="0.15">
      <c r="A7">
        <v>1</v>
      </c>
      <c r="K7">
        <v>4</v>
      </c>
      <c r="L7">
        <f t="shared" si="1"/>
        <v>157.5</v>
      </c>
      <c r="M7">
        <f t="shared" si="0"/>
        <v>202.5</v>
      </c>
    </row>
    <row r="8" spans="1:13" x14ac:dyDescent="0.15">
      <c r="A8">
        <v>1</v>
      </c>
      <c r="K8">
        <v>5</v>
      </c>
      <c r="L8">
        <f t="shared" si="1"/>
        <v>202.5</v>
      </c>
      <c r="M8">
        <f t="shared" si="0"/>
        <v>247.5</v>
      </c>
    </row>
    <row r="9" spans="1:13" x14ac:dyDescent="0.15">
      <c r="A9">
        <v>1</v>
      </c>
      <c r="K9">
        <v>6</v>
      </c>
      <c r="L9">
        <f t="shared" si="1"/>
        <v>247.5</v>
      </c>
      <c r="M9">
        <f t="shared" si="0"/>
        <v>292.5</v>
      </c>
    </row>
    <row r="10" spans="1:13" x14ac:dyDescent="0.15">
      <c r="A10">
        <v>1</v>
      </c>
      <c r="K10">
        <v>7</v>
      </c>
      <c r="L10">
        <f t="shared" si="1"/>
        <v>292.5</v>
      </c>
      <c r="M10">
        <f t="shared" si="0"/>
        <v>337.5</v>
      </c>
    </row>
    <row r="11" spans="1:13" x14ac:dyDescent="0.15">
      <c r="A11">
        <v>1</v>
      </c>
    </row>
    <row r="12" spans="1:13" x14ac:dyDescent="0.15">
      <c r="A12">
        <v>1</v>
      </c>
      <c r="K12" s="4" t="s">
        <v>5</v>
      </c>
      <c r="L12" s="4"/>
      <c r="M12" s="4"/>
    </row>
    <row r="13" spans="1:13" x14ac:dyDescent="0.15">
      <c r="A13">
        <v>1</v>
      </c>
      <c r="K13" s="1" t="s">
        <v>1</v>
      </c>
      <c r="L13" s="1" t="s">
        <v>2</v>
      </c>
      <c r="M13" s="1" t="s">
        <v>3</v>
      </c>
    </row>
    <row r="14" spans="1:13" x14ac:dyDescent="0.15">
      <c r="A14">
        <v>1</v>
      </c>
      <c r="K14">
        <v>0</v>
      </c>
      <c r="L14">
        <v>0</v>
      </c>
      <c r="M14">
        <f>L14+90</f>
        <v>90</v>
      </c>
    </row>
    <row r="15" spans="1:13" x14ac:dyDescent="0.15">
      <c r="A15">
        <v>1</v>
      </c>
      <c r="K15">
        <v>1</v>
      </c>
      <c r="L15">
        <f>M14</f>
        <v>90</v>
      </c>
      <c r="M15">
        <f t="shared" ref="M15:M17" si="2">L15+90</f>
        <v>180</v>
      </c>
    </row>
    <row r="16" spans="1:13" x14ac:dyDescent="0.15">
      <c r="A16">
        <v>1</v>
      </c>
      <c r="K16">
        <v>2</v>
      </c>
      <c r="L16">
        <f t="shared" ref="L16:L17" si="3">M15</f>
        <v>180</v>
      </c>
      <c r="M16">
        <f t="shared" si="2"/>
        <v>270</v>
      </c>
    </row>
    <row r="17" spans="11:13" x14ac:dyDescent="0.15">
      <c r="K17">
        <v>3</v>
      </c>
      <c r="L17">
        <f t="shared" si="3"/>
        <v>270</v>
      </c>
      <c r="M17">
        <f t="shared" si="2"/>
        <v>360</v>
      </c>
    </row>
    <row r="19" spans="11:13" x14ac:dyDescent="0.15">
      <c r="K19" s="4" t="s">
        <v>6</v>
      </c>
      <c r="L19" s="4"/>
      <c r="M19" s="4"/>
    </row>
    <row r="20" spans="11:13" x14ac:dyDescent="0.15">
      <c r="K20" s="1" t="s">
        <v>1</v>
      </c>
      <c r="L20" s="1" t="s">
        <v>2</v>
      </c>
      <c r="M20" s="1" t="s">
        <v>3</v>
      </c>
    </row>
    <row r="21" spans="11:13" x14ac:dyDescent="0.15">
      <c r="K21">
        <v>0</v>
      </c>
      <c r="L21">
        <v>0</v>
      </c>
      <c r="M21">
        <v>1</v>
      </c>
    </row>
    <row r="22" spans="11:13" x14ac:dyDescent="0.15">
      <c r="K22">
        <v>1</v>
      </c>
      <c r="L22">
        <v>2</v>
      </c>
      <c r="M22">
        <v>3</v>
      </c>
    </row>
    <row r="23" spans="11:13" x14ac:dyDescent="0.15">
      <c r="K23">
        <v>2</v>
      </c>
      <c r="L23">
        <v>4</v>
      </c>
      <c r="M23">
        <v>5</v>
      </c>
    </row>
    <row r="24" spans="11:13" x14ac:dyDescent="0.15">
      <c r="K24">
        <v>3</v>
      </c>
      <c r="L24">
        <v>6</v>
      </c>
      <c r="M24">
        <v>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3.5" x14ac:dyDescent="0.15"/>
  <cols>
    <col min="2" max="2" width="25.625" customWidth="1"/>
    <col min="3" max="3" width="21.625" customWidth="1"/>
    <col min="4" max="4" width="22.625" customWidth="1"/>
  </cols>
  <sheetData>
    <row r="1" spans="1:4" x14ac:dyDescent="0.15">
      <c r="A1" s="11" t="s">
        <v>241</v>
      </c>
      <c r="B1" s="11" t="s">
        <v>244</v>
      </c>
      <c r="C1" s="11" t="s">
        <v>245</v>
      </c>
      <c r="D1" s="11" t="s">
        <v>247</v>
      </c>
    </row>
    <row r="2" spans="1:4" x14ac:dyDescent="0.15">
      <c r="A2" s="6" t="s">
        <v>242</v>
      </c>
      <c r="B2" s="6" t="s">
        <v>248</v>
      </c>
      <c r="C2" s="6" t="s">
        <v>246</v>
      </c>
      <c r="D2" s="6" t="s">
        <v>243</v>
      </c>
    </row>
    <row r="3" spans="1:4" x14ac:dyDescent="0.15">
      <c r="A3" s="8">
        <v>1000</v>
      </c>
      <c r="B3" s="8" t="s">
        <v>278</v>
      </c>
      <c r="C3" s="8" t="s">
        <v>285</v>
      </c>
      <c r="D3" s="8" t="s">
        <v>290</v>
      </c>
    </row>
    <row r="4" spans="1:4" x14ac:dyDescent="0.15">
      <c r="A4" s="8">
        <v>1001</v>
      </c>
      <c r="B4" s="8" t="s">
        <v>279</v>
      </c>
      <c r="C4" s="8" t="s">
        <v>286</v>
      </c>
      <c r="D4" s="8" t="s">
        <v>291</v>
      </c>
    </row>
    <row r="5" spans="1:4" x14ac:dyDescent="0.15">
      <c r="A5" s="8">
        <v>1002</v>
      </c>
      <c r="B5" s="8" t="s">
        <v>280</v>
      </c>
      <c r="C5" s="8" t="s">
        <v>287</v>
      </c>
      <c r="D5" s="8" t="s">
        <v>292</v>
      </c>
    </row>
    <row r="6" spans="1:4" x14ac:dyDescent="0.15">
      <c r="A6" s="19">
        <v>1003</v>
      </c>
      <c r="B6" s="8" t="s">
        <v>281</v>
      </c>
      <c r="C6" s="8" t="s">
        <v>286</v>
      </c>
      <c r="D6" s="8" t="s">
        <v>293</v>
      </c>
    </row>
    <row r="7" spans="1:4" x14ac:dyDescent="0.15">
      <c r="A7" s="19">
        <v>1004</v>
      </c>
      <c r="B7" s="8" t="s">
        <v>282</v>
      </c>
      <c r="C7" s="8" t="s">
        <v>288</v>
      </c>
      <c r="D7" s="8" t="s">
        <v>294</v>
      </c>
    </row>
    <row r="8" spans="1:4" x14ac:dyDescent="0.15">
      <c r="A8" s="19">
        <v>1005</v>
      </c>
      <c r="B8" s="8" t="s">
        <v>283</v>
      </c>
      <c r="C8" s="8" t="s">
        <v>289</v>
      </c>
      <c r="D8" s="8" t="s">
        <v>295</v>
      </c>
    </row>
    <row r="9" spans="1:4" x14ac:dyDescent="0.15">
      <c r="A9" s="19">
        <v>1006</v>
      </c>
      <c r="B9" s="8" t="s">
        <v>284</v>
      </c>
      <c r="C9" s="8" t="s">
        <v>286</v>
      </c>
      <c r="D9" s="8" t="s">
        <v>296</v>
      </c>
    </row>
    <row r="10" spans="1:4" x14ac:dyDescent="0.15">
      <c r="A10" s="19">
        <v>1007</v>
      </c>
      <c r="B10" s="8" t="s">
        <v>283</v>
      </c>
      <c r="C10" s="8" t="s">
        <v>286</v>
      </c>
      <c r="D10" s="8" t="s">
        <v>291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9" sqref="B19"/>
    </sheetView>
  </sheetViews>
  <sheetFormatPr defaultRowHeight="13.5" x14ac:dyDescent="0.15"/>
  <cols>
    <col min="2" max="2" width="16.625" customWidth="1"/>
    <col min="3" max="3" width="15.375" customWidth="1"/>
    <col min="4" max="4" width="14.875" customWidth="1"/>
  </cols>
  <sheetData>
    <row r="1" spans="1:4" x14ac:dyDescent="0.15">
      <c r="A1" s="11" t="s">
        <v>249</v>
      </c>
      <c r="B1" s="11" t="s">
        <v>250</v>
      </c>
      <c r="C1" s="11" t="s">
        <v>251</v>
      </c>
      <c r="D1" s="11" t="s">
        <v>252</v>
      </c>
    </row>
    <row r="2" spans="1:4" x14ac:dyDescent="0.15">
      <c r="A2" s="6" t="s">
        <v>256</v>
      </c>
      <c r="B2" s="6" t="s">
        <v>255</v>
      </c>
      <c r="C2" s="6" t="s">
        <v>254</v>
      </c>
      <c r="D2" s="6" t="s">
        <v>253</v>
      </c>
    </row>
    <row r="3" spans="1:4" x14ac:dyDescent="0.15">
      <c r="A3" s="83">
        <v>0</v>
      </c>
      <c r="B3" s="84" t="s">
        <v>269</v>
      </c>
      <c r="C3" s="84" t="s">
        <v>270</v>
      </c>
      <c r="D3" s="84"/>
    </row>
    <row r="4" spans="1:4" x14ac:dyDescent="0.15">
      <c r="A4" s="8">
        <v>1</v>
      </c>
      <c r="B4" s="8" t="s">
        <v>257</v>
      </c>
      <c r="C4" s="8" t="s">
        <v>265</v>
      </c>
      <c r="D4" s="8" t="s">
        <v>261</v>
      </c>
    </row>
    <row r="5" spans="1:4" x14ac:dyDescent="0.15">
      <c r="A5" s="8">
        <v>2</v>
      </c>
      <c r="B5" s="8" t="s">
        <v>258</v>
      </c>
      <c r="C5" s="8" t="s">
        <v>266</v>
      </c>
      <c r="D5" s="8" t="s">
        <v>262</v>
      </c>
    </row>
    <row r="6" spans="1:4" x14ac:dyDescent="0.15">
      <c r="A6" s="8">
        <v>3</v>
      </c>
      <c r="B6" s="8" t="s">
        <v>259</v>
      </c>
      <c r="C6" s="8" t="s">
        <v>267</v>
      </c>
      <c r="D6" s="8" t="s">
        <v>263</v>
      </c>
    </row>
    <row r="7" spans="1:4" x14ac:dyDescent="0.15">
      <c r="A7" s="8">
        <v>4</v>
      </c>
      <c r="B7" s="8" t="s">
        <v>260</v>
      </c>
      <c r="C7" s="8" t="s">
        <v>268</v>
      </c>
      <c r="D7" s="8" t="s">
        <v>264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8"/>
  <sheetViews>
    <sheetView showGridLines="0" workbookViewId="0">
      <selection activeCell="A3" sqref="A3"/>
    </sheetView>
  </sheetViews>
  <sheetFormatPr defaultRowHeight="13.5" x14ac:dyDescent="0.15"/>
  <cols>
    <col min="1" max="1" width="10.75" customWidth="1"/>
    <col min="2" max="2" width="11.625" customWidth="1"/>
    <col min="3" max="3" width="11.875" customWidth="1"/>
    <col min="4" max="4" width="17.5" customWidth="1"/>
    <col min="5" max="5" width="90" customWidth="1"/>
  </cols>
  <sheetData>
    <row r="2" spans="1:5" s="5" customFormat="1" ht="20.25" customHeight="1" x14ac:dyDescent="0.15">
      <c r="A2" s="6" t="s">
        <v>43</v>
      </c>
      <c r="B2" s="6" t="s">
        <v>14</v>
      </c>
      <c r="C2" s="6" t="s">
        <v>39</v>
      </c>
      <c r="D2" s="6" t="s">
        <v>17</v>
      </c>
      <c r="E2" s="6" t="s">
        <v>15</v>
      </c>
    </row>
    <row r="3" spans="1:5" ht="20.25" customHeight="1" x14ac:dyDescent="0.15">
      <c r="A3" s="7">
        <v>1</v>
      </c>
      <c r="B3" s="7" t="s">
        <v>7</v>
      </c>
      <c r="C3" s="7" t="s">
        <v>7</v>
      </c>
      <c r="D3" s="7" t="s">
        <v>42</v>
      </c>
      <c r="E3" s="8" t="s">
        <v>13</v>
      </c>
    </row>
    <row r="4" spans="1:5" ht="20.25" customHeight="1" x14ac:dyDescent="0.15">
      <c r="A4" s="7">
        <v>2</v>
      </c>
      <c r="B4" s="7" t="s">
        <v>19</v>
      </c>
      <c r="C4" s="7" t="s">
        <v>19</v>
      </c>
      <c r="D4" s="7"/>
      <c r="E4" s="8" t="s">
        <v>20</v>
      </c>
    </row>
    <row r="5" spans="1:5" ht="20.25" customHeight="1" x14ac:dyDescent="0.15">
      <c r="A5" s="7">
        <v>3</v>
      </c>
      <c r="B5" s="7" t="s">
        <v>8</v>
      </c>
      <c r="C5" s="7" t="s">
        <v>10</v>
      </c>
      <c r="E5" s="8" t="s">
        <v>12</v>
      </c>
    </row>
    <row r="6" spans="1:5" ht="20.25" customHeight="1" x14ac:dyDescent="0.15">
      <c r="A6" s="7">
        <v>4</v>
      </c>
      <c r="B6" s="7" t="s">
        <v>9</v>
      </c>
      <c r="C6" s="7" t="s">
        <v>11</v>
      </c>
      <c r="D6" s="7" t="s">
        <v>40</v>
      </c>
      <c r="E6" s="8" t="s">
        <v>18</v>
      </c>
    </row>
    <row r="7" spans="1:5" ht="22.5" customHeight="1" x14ac:dyDescent="0.15">
      <c r="A7" s="7">
        <v>5</v>
      </c>
      <c r="B7" s="7" t="s">
        <v>16</v>
      </c>
      <c r="C7" s="7" t="s">
        <v>41</v>
      </c>
      <c r="D7" s="7" t="s">
        <v>40</v>
      </c>
      <c r="E7" s="8" t="s">
        <v>37</v>
      </c>
    </row>
    <row r="8" spans="1:5" ht="21.7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132"/>
  <sheetViews>
    <sheetView tabSelected="1" zoomScale="115" zoomScaleNormal="115" workbookViewId="0">
      <pane xSplit="11" topLeftCell="AL1" activePane="topRight" state="frozen"/>
      <selection pane="topRight" activeCell="AN19" sqref="AN19"/>
    </sheetView>
  </sheetViews>
  <sheetFormatPr defaultColWidth="8.875" defaultRowHeight="13.5" x14ac:dyDescent="0.15"/>
  <cols>
    <col min="1" max="2" width="6.375" customWidth="1"/>
    <col min="3" max="3" width="4.375" customWidth="1"/>
    <col min="4" max="4" width="6.375" customWidth="1"/>
    <col min="5" max="5" width="7.125" customWidth="1"/>
    <col min="6" max="6" width="9.125" customWidth="1"/>
    <col min="7" max="8" width="4" style="5" customWidth="1"/>
    <col min="9" max="9" width="7.125" style="5" customWidth="1"/>
    <col min="10" max="10" width="4" style="5" customWidth="1"/>
    <col min="11" max="11" width="9" style="5" customWidth="1"/>
    <col min="12" max="18" width="5.25" customWidth="1"/>
    <col min="20" max="27" width="5" customWidth="1"/>
    <col min="30" max="36" width="5.625" customWidth="1"/>
    <col min="38" max="40" width="6.125" customWidth="1"/>
    <col min="41" max="41" width="7.375" customWidth="1"/>
    <col min="42" max="45" width="6.125" customWidth="1"/>
    <col min="46" max="50" width="4.875" customWidth="1"/>
  </cols>
  <sheetData>
    <row r="1" spans="1:50" x14ac:dyDescent="0.15">
      <c r="A1" s="38" t="s">
        <v>188</v>
      </c>
      <c r="B1" s="39"/>
      <c r="C1" s="42"/>
      <c r="D1" s="39" t="s">
        <v>189</v>
      </c>
      <c r="E1" s="40"/>
      <c r="F1" s="39"/>
      <c r="G1" s="55" t="s">
        <v>190</v>
      </c>
      <c r="H1" s="56"/>
      <c r="I1" s="56"/>
      <c r="J1" s="56"/>
      <c r="K1" s="57"/>
      <c r="L1" s="38" t="s">
        <v>191</v>
      </c>
      <c r="M1" s="39"/>
      <c r="N1" s="39"/>
      <c r="O1" s="39"/>
      <c r="P1" s="39"/>
      <c r="Q1" s="39"/>
      <c r="R1" s="40"/>
      <c r="T1" s="38" t="s">
        <v>192</v>
      </c>
      <c r="U1" s="39"/>
      <c r="V1" s="39"/>
      <c r="W1" s="39"/>
      <c r="X1" s="39"/>
      <c r="Y1" s="39"/>
      <c r="Z1" s="39"/>
      <c r="AA1" s="40"/>
      <c r="AC1" s="26" t="s">
        <v>193</v>
      </c>
      <c r="AD1" s="27"/>
      <c r="AE1" s="27"/>
      <c r="AF1" s="27"/>
      <c r="AG1" s="27"/>
      <c r="AH1" s="27"/>
      <c r="AI1" s="27"/>
      <c r="AJ1" s="28"/>
      <c r="AL1" s="38" t="s">
        <v>194</v>
      </c>
      <c r="AM1" s="39"/>
      <c r="AN1" s="39"/>
      <c r="AO1" s="39"/>
      <c r="AP1" s="39"/>
      <c r="AQ1" s="39"/>
      <c r="AR1" s="38" t="s">
        <v>195</v>
      </c>
      <c r="AS1" s="40"/>
      <c r="AT1" s="38" t="s">
        <v>196</v>
      </c>
      <c r="AU1" s="39"/>
      <c r="AV1" s="39"/>
      <c r="AW1" s="39"/>
      <c r="AX1" s="40"/>
    </row>
    <row r="2" spans="1:50" x14ac:dyDescent="0.15">
      <c r="A2" s="35"/>
      <c r="B2" s="36"/>
      <c r="C2" s="43"/>
      <c r="D2" s="36"/>
      <c r="E2" s="37"/>
      <c r="F2" s="30"/>
      <c r="G2" s="58"/>
      <c r="H2" s="59"/>
      <c r="I2" s="59"/>
      <c r="J2" s="59"/>
      <c r="K2" s="60"/>
      <c r="L2" s="29">
        <v>2</v>
      </c>
      <c r="M2" s="30">
        <v>3</v>
      </c>
      <c r="N2" s="30">
        <v>4</v>
      </c>
      <c r="O2" s="30">
        <v>5</v>
      </c>
      <c r="P2" s="30">
        <v>6</v>
      </c>
      <c r="Q2" s="30">
        <v>7</v>
      </c>
      <c r="R2" s="31">
        <v>8</v>
      </c>
      <c r="T2" s="35"/>
      <c r="U2" s="36"/>
      <c r="V2" s="36"/>
      <c r="W2" s="36"/>
      <c r="X2" s="36"/>
      <c r="Y2" s="36"/>
      <c r="Z2" s="36"/>
      <c r="AA2" s="37"/>
      <c r="AC2" s="29"/>
      <c r="AD2" s="30"/>
      <c r="AE2" s="30"/>
      <c r="AF2" s="30"/>
      <c r="AG2" s="30"/>
      <c r="AH2" s="30"/>
      <c r="AI2" s="30"/>
      <c r="AJ2" s="31"/>
      <c r="AL2" s="35"/>
      <c r="AM2" s="36"/>
      <c r="AN2" s="36"/>
      <c r="AO2" s="36"/>
      <c r="AP2" s="36"/>
      <c r="AQ2" s="36"/>
      <c r="AR2" s="35"/>
      <c r="AS2" s="37"/>
      <c r="AT2" s="35"/>
      <c r="AU2" s="36"/>
      <c r="AV2" s="36"/>
      <c r="AW2" s="36"/>
      <c r="AX2" s="37"/>
    </row>
    <row r="3" spans="1:50" x14ac:dyDescent="0.15">
      <c r="A3" s="9" t="s">
        <v>197</v>
      </c>
      <c r="B3" s="9" t="s">
        <v>198</v>
      </c>
      <c r="D3" s="9" t="s">
        <v>117</v>
      </c>
      <c r="E3" s="9" t="s">
        <v>199</v>
      </c>
      <c r="F3" s="9" t="s">
        <v>200</v>
      </c>
      <c r="G3" s="11" t="s">
        <v>201</v>
      </c>
      <c r="H3" s="11" t="s">
        <v>202</v>
      </c>
      <c r="I3" s="11" t="s">
        <v>203</v>
      </c>
      <c r="J3" s="11" t="s">
        <v>204</v>
      </c>
      <c r="K3" s="11" t="s">
        <v>205</v>
      </c>
      <c r="L3" s="11" t="s">
        <v>201</v>
      </c>
      <c r="M3" s="11" t="s">
        <v>202</v>
      </c>
      <c r="N3" s="11" t="s">
        <v>203</v>
      </c>
      <c r="O3" s="11" t="s">
        <v>204</v>
      </c>
      <c r="P3" s="11" t="s">
        <v>205</v>
      </c>
      <c r="Q3" s="11" t="s">
        <v>206</v>
      </c>
      <c r="R3" s="11" t="s">
        <v>207</v>
      </c>
      <c r="T3" s="11" t="s">
        <v>208</v>
      </c>
      <c r="U3" s="11" t="s">
        <v>201</v>
      </c>
      <c r="V3" s="11" t="s">
        <v>202</v>
      </c>
      <c r="W3" s="11" t="s">
        <v>203</v>
      </c>
      <c r="X3" s="11" t="s">
        <v>204</v>
      </c>
      <c r="Y3" s="11" t="s">
        <v>205</v>
      </c>
      <c r="Z3" s="11" t="s">
        <v>206</v>
      </c>
      <c r="AA3" s="11" t="s">
        <v>207</v>
      </c>
      <c r="AC3" s="11"/>
      <c r="AD3" s="11" t="s">
        <v>201</v>
      </c>
      <c r="AE3" s="11" t="s">
        <v>202</v>
      </c>
      <c r="AF3" s="11" t="s">
        <v>203</v>
      </c>
      <c r="AG3" s="11" t="s">
        <v>204</v>
      </c>
      <c r="AH3" s="11" t="s">
        <v>205</v>
      </c>
      <c r="AI3" s="11" t="s">
        <v>206</v>
      </c>
      <c r="AJ3" s="11" t="s">
        <v>207</v>
      </c>
      <c r="AL3" s="11" t="s">
        <v>209</v>
      </c>
      <c r="AM3" s="11" t="s">
        <v>201</v>
      </c>
      <c r="AN3" s="11" t="s">
        <v>202</v>
      </c>
      <c r="AO3" s="11" t="s">
        <v>203</v>
      </c>
      <c r="AP3" s="11" t="s">
        <v>204</v>
      </c>
      <c r="AQ3" s="11" t="s">
        <v>205</v>
      </c>
      <c r="AR3" s="22" t="s">
        <v>118</v>
      </c>
      <c r="AS3" s="23" t="s">
        <v>119</v>
      </c>
      <c r="AT3" s="11" t="s">
        <v>201</v>
      </c>
      <c r="AU3" s="11" t="s">
        <v>202</v>
      </c>
      <c r="AV3" s="11" t="s">
        <v>203</v>
      </c>
      <c r="AW3" s="11" t="s">
        <v>204</v>
      </c>
      <c r="AX3" s="11" t="s">
        <v>205</v>
      </c>
    </row>
    <row r="4" spans="1:50" x14ac:dyDescent="0.15">
      <c r="A4" s="8"/>
      <c r="B4" s="8"/>
      <c r="D4" s="8"/>
      <c r="E4" s="8"/>
      <c r="F4" s="8"/>
      <c r="G4" s="79">
        <v>10</v>
      </c>
      <c r="H4" s="79">
        <v>10</v>
      </c>
      <c r="I4" s="79">
        <v>100</v>
      </c>
      <c r="J4" s="79">
        <v>10</v>
      </c>
      <c r="K4" s="79">
        <v>5</v>
      </c>
      <c r="L4" s="7">
        <v>10</v>
      </c>
      <c r="M4" s="7">
        <v>10</v>
      </c>
      <c r="N4" s="7">
        <v>100</v>
      </c>
      <c r="O4" s="7">
        <v>10</v>
      </c>
      <c r="P4" s="7">
        <v>5</v>
      </c>
      <c r="Q4" s="7">
        <v>0</v>
      </c>
      <c r="R4" s="7">
        <v>0</v>
      </c>
      <c r="T4" s="6" t="s">
        <v>210</v>
      </c>
      <c r="U4" s="6" t="s">
        <v>211</v>
      </c>
      <c r="V4" s="6" t="s">
        <v>212</v>
      </c>
      <c r="W4" s="6" t="s">
        <v>213</v>
      </c>
      <c r="X4" s="6" t="s">
        <v>214</v>
      </c>
      <c r="Y4" s="6" t="s">
        <v>215</v>
      </c>
      <c r="Z4" s="6" t="s">
        <v>216</v>
      </c>
      <c r="AA4" s="6" t="s">
        <v>217</v>
      </c>
      <c r="AC4" s="6"/>
      <c r="AD4" s="6" t="s">
        <v>218</v>
      </c>
      <c r="AE4" s="6" t="s">
        <v>219</v>
      </c>
      <c r="AF4" s="6" t="s">
        <v>220</v>
      </c>
      <c r="AG4" s="6" t="s">
        <v>221</v>
      </c>
      <c r="AH4" s="6" t="s">
        <v>222</v>
      </c>
      <c r="AI4" s="6" t="s">
        <v>216</v>
      </c>
      <c r="AJ4" s="6" t="s">
        <v>217</v>
      </c>
      <c r="AL4" s="6" t="s">
        <v>223</v>
      </c>
      <c r="AM4" s="6" t="s">
        <v>218</v>
      </c>
      <c r="AN4" s="6" t="s">
        <v>219</v>
      </c>
      <c r="AO4" s="6" t="s">
        <v>220</v>
      </c>
      <c r="AP4" s="6" t="s">
        <v>221</v>
      </c>
      <c r="AQ4" s="6" t="s">
        <v>222</v>
      </c>
      <c r="AT4" s="6" t="s">
        <v>218</v>
      </c>
      <c r="AU4" s="6" t="s">
        <v>219</v>
      </c>
      <c r="AV4" s="6" t="s">
        <v>220</v>
      </c>
      <c r="AW4" s="6" t="s">
        <v>221</v>
      </c>
      <c r="AX4" s="6" t="s">
        <v>222</v>
      </c>
    </row>
    <row r="5" spans="1:50" x14ac:dyDescent="0.15">
      <c r="A5" s="44">
        <v>3000</v>
      </c>
      <c r="B5" s="44">
        <v>1009</v>
      </c>
      <c r="C5" s="45"/>
      <c r="D5" s="48">
        <f>IFERROR(LOOKUP(A5,$AL$5:$AL$18,$AO$5:$AO$18)/((G4-LOOKUP(A5,$AL$5:$AL$18,$AN$5:$AN$18))*(100+J4+3*LOOKUP(A5,$AL$5:$AL$18,$AQ$5:$AQ$18))/100),"")</f>
        <v>3.0000000000000004</v>
      </c>
      <c r="E5" s="48">
        <f>IFERROR((LOOKUP(A5,$AL$5:$AL$18,$AM$5:$AM$18)-H4)*(100+LOOKUP(A5,$AL$5:$AL$18,$AP$5:$AP$18)+3*K4)/100*D5,0)</f>
        <v>7.5000000000000009</v>
      </c>
      <c r="F5" s="48">
        <f>IF(E5&lt;0,0,E5)</f>
        <v>7.5000000000000009</v>
      </c>
      <c r="G5" s="67">
        <f>L5</f>
        <v>10</v>
      </c>
      <c r="H5" s="68">
        <f t="shared" ref="H5:K19" si="0">M5</f>
        <v>10</v>
      </c>
      <c r="I5" s="68">
        <f t="shared" si="0"/>
        <v>100</v>
      </c>
      <c r="J5" s="68">
        <f t="shared" si="0"/>
        <v>10</v>
      </c>
      <c r="K5" s="69">
        <f t="shared" si="0"/>
        <v>5</v>
      </c>
      <c r="L5" s="32">
        <f t="shared" ref="L5:R5" si="1">VLOOKUP($A5,$T$5:$AA$38,L$2,0)+VLOOKUP($B5,$T$5:$AA$38,L$2,0)+L4</f>
        <v>10</v>
      </c>
      <c r="M5" s="33">
        <f t="shared" si="1"/>
        <v>10</v>
      </c>
      <c r="N5" s="33">
        <f t="shared" si="1"/>
        <v>100</v>
      </c>
      <c r="O5" s="33">
        <f t="shared" si="1"/>
        <v>10</v>
      </c>
      <c r="P5" s="33">
        <f t="shared" si="1"/>
        <v>5</v>
      </c>
      <c r="Q5" s="33">
        <f t="shared" si="1"/>
        <v>11</v>
      </c>
      <c r="R5" s="34">
        <f t="shared" si="1"/>
        <v>5</v>
      </c>
      <c r="T5" s="20">
        <v>1000</v>
      </c>
      <c r="U5" s="7"/>
      <c r="V5" s="7">
        <v>5</v>
      </c>
      <c r="W5" s="7"/>
      <c r="X5" s="7"/>
      <c r="Y5" s="7"/>
      <c r="Z5" s="7"/>
      <c r="AA5" s="7"/>
      <c r="AC5" s="20" t="s">
        <v>120</v>
      </c>
      <c r="AD5" s="7">
        <v>10</v>
      </c>
      <c r="AE5" s="7">
        <v>10</v>
      </c>
      <c r="AF5" s="7">
        <v>100</v>
      </c>
      <c r="AG5" s="7">
        <v>10</v>
      </c>
      <c r="AH5" s="7">
        <v>5</v>
      </c>
      <c r="AI5" s="7">
        <v>0</v>
      </c>
      <c r="AJ5" s="7">
        <v>0</v>
      </c>
      <c r="AL5" s="21">
        <v>3000</v>
      </c>
      <c r="AM5" s="24">
        <v>12</v>
      </c>
      <c r="AN5" s="24">
        <v>7</v>
      </c>
      <c r="AO5" s="7">
        <f t="shared" ref="AO5:AO18" si="2">AS5*(AT5-AN5)*(100+AW5+3*AQ5)/100</f>
        <v>10.71</v>
      </c>
      <c r="AP5" s="24">
        <v>10</v>
      </c>
      <c r="AQ5" s="24">
        <v>3</v>
      </c>
      <c r="AR5" s="25">
        <f t="shared" ref="AR5:AR18" si="3">(AM5-AU5)*(100+AP5+3*AX5)/100*AS5</f>
        <v>7.5</v>
      </c>
      <c r="AS5">
        <v>3</v>
      </c>
      <c r="AT5">
        <v>10</v>
      </c>
      <c r="AU5">
        <v>10</v>
      </c>
      <c r="AV5">
        <v>100</v>
      </c>
      <c r="AW5">
        <v>10</v>
      </c>
      <c r="AX5">
        <v>5</v>
      </c>
    </row>
    <row r="6" spans="1:50" x14ac:dyDescent="0.15">
      <c r="A6" s="46">
        <v>3001</v>
      </c>
      <c r="B6" s="46">
        <v>1000</v>
      </c>
      <c r="C6" s="47"/>
      <c r="D6" s="48">
        <f t="shared" ref="D6:D69" si="4">IFERROR(LOOKUP(A6,$AL$5:$AL$18,$AO$5:$AO$18)/((G5-LOOKUP(A6,$AL$5:$AL$18,$AN$5:$AN$18))*(100+J5+3*LOOKUP(A6,$AL$5:$AL$18,$AQ$5:$AQ$18))/100),"")</f>
        <v>5.0000000000000009</v>
      </c>
      <c r="E6" s="48">
        <f t="shared" ref="E6:E69" si="5">IFERROR((LOOKUP(A6,$AL$5:$AL$18,$AM$5:$AM$18)-H5)*(100+LOOKUP(A6,$AL$5:$AL$18,$AP$5:$AP$18)+3*K5)/100*D6,0)</f>
        <v>37.500000000000007</v>
      </c>
      <c r="F6" s="48">
        <f>IF(E6&lt;0,0,E6)+F5</f>
        <v>45.000000000000007</v>
      </c>
      <c r="G6" s="52">
        <f t="shared" ref="G6:G19" si="6">L6</f>
        <v>10</v>
      </c>
      <c r="H6" s="53">
        <f t="shared" si="0"/>
        <v>15</v>
      </c>
      <c r="I6" s="53">
        <f t="shared" si="0"/>
        <v>100</v>
      </c>
      <c r="J6" s="53">
        <f t="shared" si="0"/>
        <v>10</v>
      </c>
      <c r="K6" s="54">
        <f t="shared" si="0"/>
        <v>5</v>
      </c>
      <c r="L6" s="30">
        <f>IFERROR(VLOOKUP($A6,$T$5:$AA$38,L$2,0),0)+IFERROR(VLOOKUP($B6,$T$5:$AA$38,L$2,0),0)+L5</f>
        <v>10</v>
      </c>
      <c r="M6" s="30">
        <f>IFERROR(VLOOKUP($A6,$T$5:$AA$38,M$2,0),0)+IFERROR(VLOOKUP($B6,$T$5:$AA$38,M$2,0),0)+M5</f>
        <v>15</v>
      </c>
      <c r="N6" s="30">
        <f t="shared" ref="N6:R21" si="7">IFERROR(VLOOKUP($A6,$T$5:$AA$38,N$2,0),0)+IFERROR(VLOOKUP($B6,$T$5:$AA$38,N$2,0),0)+N5</f>
        <v>100</v>
      </c>
      <c r="O6" s="30">
        <f t="shared" si="7"/>
        <v>10</v>
      </c>
      <c r="P6" s="30">
        <f t="shared" si="7"/>
        <v>5</v>
      </c>
      <c r="Q6" s="30">
        <f t="shared" si="7"/>
        <v>13</v>
      </c>
      <c r="R6" s="30">
        <f t="shared" si="7"/>
        <v>15</v>
      </c>
      <c r="T6" s="20">
        <v>1001</v>
      </c>
      <c r="U6" s="7"/>
      <c r="V6" s="7">
        <v>10</v>
      </c>
      <c r="W6" s="7"/>
      <c r="X6" s="7"/>
      <c r="Y6" s="7"/>
      <c r="Z6" s="7"/>
      <c r="AA6" s="7"/>
      <c r="AC6" s="20" t="s">
        <v>121</v>
      </c>
      <c r="AD6" s="7">
        <v>5</v>
      </c>
      <c r="AE6" s="7">
        <v>5</v>
      </c>
      <c r="AF6" s="7">
        <v>100</v>
      </c>
      <c r="AG6" s="7">
        <v>0.5</v>
      </c>
      <c r="AH6" s="7">
        <v>0.3</v>
      </c>
      <c r="AI6" s="7">
        <v>0</v>
      </c>
      <c r="AJ6" s="7">
        <v>200</v>
      </c>
      <c r="AL6" s="21">
        <v>3001</v>
      </c>
      <c r="AM6" s="24">
        <v>16</v>
      </c>
      <c r="AN6" s="24">
        <v>7</v>
      </c>
      <c r="AO6" s="7">
        <f t="shared" si="2"/>
        <v>17.850000000000001</v>
      </c>
      <c r="AP6" s="24">
        <v>10</v>
      </c>
      <c r="AQ6" s="24">
        <v>3</v>
      </c>
      <c r="AR6" s="25">
        <f t="shared" si="3"/>
        <v>37.5</v>
      </c>
      <c r="AS6">
        <v>5</v>
      </c>
      <c r="AT6">
        <v>10</v>
      </c>
      <c r="AU6">
        <v>10</v>
      </c>
      <c r="AV6">
        <v>100</v>
      </c>
      <c r="AW6">
        <v>10</v>
      </c>
      <c r="AX6">
        <v>5</v>
      </c>
    </row>
    <row r="7" spans="1:50" x14ac:dyDescent="0.15">
      <c r="A7" s="8">
        <v>3000</v>
      </c>
      <c r="B7" s="8"/>
      <c r="C7" s="2"/>
      <c r="D7" s="48">
        <f t="shared" si="4"/>
        <v>3.0000000000000004</v>
      </c>
      <c r="E7" s="48">
        <f t="shared" si="5"/>
        <v>-11.250000000000002</v>
      </c>
      <c r="F7" s="48">
        <f t="shared" ref="F7:F70" si="8">IF(E7&lt;0,0,E7)+F6</f>
        <v>45.000000000000007</v>
      </c>
      <c r="G7" s="52">
        <f t="shared" si="6"/>
        <v>10</v>
      </c>
      <c r="H7" s="53">
        <f t="shared" si="0"/>
        <v>15</v>
      </c>
      <c r="I7" s="53">
        <f t="shared" si="0"/>
        <v>100</v>
      </c>
      <c r="J7" s="53">
        <f t="shared" si="0"/>
        <v>10</v>
      </c>
      <c r="K7" s="54">
        <f t="shared" si="0"/>
        <v>5</v>
      </c>
      <c r="L7" s="30">
        <f t="shared" ref="L7:R54" si="9">IFERROR(VLOOKUP($A7,$T$5:$AA$38,L$2,0),0)+IFERROR(VLOOKUP($B7,$T$5:$AA$38,L$2,0),0)+L6</f>
        <v>10</v>
      </c>
      <c r="M7" s="30">
        <f t="shared" si="9"/>
        <v>15</v>
      </c>
      <c r="N7" s="30">
        <f t="shared" si="7"/>
        <v>100</v>
      </c>
      <c r="O7" s="30">
        <f t="shared" si="7"/>
        <v>10</v>
      </c>
      <c r="P7" s="30">
        <f t="shared" si="7"/>
        <v>5</v>
      </c>
      <c r="Q7" s="30">
        <f t="shared" si="7"/>
        <v>14</v>
      </c>
      <c r="R7" s="30">
        <f t="shared" si="7"/>
        <v>20</v>
      </c>
      <c r="T7" s="20">
        <v>1002</v>
      </c>
      <c r="U7" s="7"/>
      <c r="V7" s="7">
        <v>15</v>
      </c>
      <c r="W7" s="7"/>
      <c r="X7" s="7"/>
      <c r="Y7" s="7"/>
      <c r="Z7" s="7"/>
      <c r="AA7" s="7"/>
      <c r="AC7" s="20" t="s">
        <v>122</v>
      </c>
      <c r="AD7" s="7">
        <v>2</v>
      </c>
      <c r="AE7" s="7">
        <v>2</v>
      </c>
      <c r="AF7" s="7">
        <v>60</v>
      </c>
      <c r="AG7" s="7">
        <v>0</v>
      </c>
      <c r="AH7" s="7">
        <v>0</v>
      </c>
      <c r="AI7" s="7">
        <v>50</v>
      </c>
      <c r="AJ7" s="7"/>
      <c r="AL7" s="21">
        <v>3002</v>
      </c>
      <c r="AM7" s="24">
        <v>19</v>
      </c>
      <c r="AN7" s="24">
        <v>10</v>
      </c>
      <c r="AO7" s="7">
        <f t="shared" si="2"/>
        <v>35.700000000000003</v>
      </c>
      <c r="AP7" s="24">
        <v>10</v>
      </c>
      <c r="AQ7" s="24">
        <v>3</v>
      </c>
      <c r="AR7" s="25">
        <f t="shared" si="3"/>
        <v>30</v>
      </c>
      <c r="AS7">
        <v>6</v>
      </c>
      <c r="AT7">
        <v>15</v>
      </c>
      <c r="AU7">
        <v>15</v>
      </c>
      <c r="AV7">
        <v>150</v>
      </c>
      <c r="AW7">
        <v>10</v>
      </c>
      <c r="AX7">
        <v>5</v>
      </c>
    </row>
    <row r="8" spans="1:50" x14ac:dyDescent="0.15">
      <c r="A8" s="19">
        <v>3001</v>
      </c>
      <c r="B8" s="19"/>
      <c r="D8" s="48">
        <f t="shared" si="4"/>
        <v>5.0000000000000009</v>
      </c>
      <c r="E8" s="48">
        <f t="shared" si="5"/>
        <v>6.2500000000000009</v>
      </c>
      <c r="F8" s="48">
        <f t="shared" si="8"/>
        <v>51.250000000000007</v>
      </c>
      <c r="G8" s="61">
        <f t="shared" si="6"/>
        <v>10</v>
      </c>
      <c r="H8" s="62">
        <f t="shared" si="0"/>
        <v>15</v>
      </c>
      <c r="I8" s="62">
        <f t="shared" si="0"/>
        <v>100</v>
      </c>
      <c r="J8" s="62">
        <f t="shared" si="0"/>
        <v>10</v>
      </c>
      <c r="K8" s="63">
        <f t="shared" si="0"/>
        <v>5</v>
      </c>
      <c r="L8" s="30">
        <f t="shared" si="9"/>
        <v>10</v>
      </c>
      <c r="M8" s="30">
        <f t="shared" si="9"/>
        <v>15</v>
      </c>
      <c r="N8" s="30">
        <f t="shared" si="7"/>
        <v>100</v>
      </c>
      <c r="O8" s="30">
        <f t="shared" si="7"/>
        <v>10</v>
      </c>
      <c r="P8" s="30">
        <f t="shared" si="7"/>
        <v>5</v>
      </c>
      <c r="Q8" s="30">
        <f t="shared" si="7"/>
        <v>16</v>
      </c>
      <c r="R8" s="30">
        <f t="shared" si="7"/>
        <v>30</v>
      </c>
      <c r="T8" s="20">
        <v>1003</v>
      </c>
      <c r="U8" s="7">
        <v>5</v>
      </c>
      <c r="V8" s="7"/>
      <c r="W8" s="7"/>
      <c r="X8" s="7"/>
      <c r="Y8" s="7"/>
      <c r="Z8" s="7"/>
      <c r="AA8" s="7"/>
      <c r="AL8" s="21">
        <v>3003</v>
      </c>
      <c r="AM8" s="24">
        <v>25</v>
      </c>
      <c r="AN8" s="24">
        <v>12</v>
      </c>
      <c r="AO8" s="7">
        <f t="shared" si="2"/>
        <v>45.85</v>
      </c>
      <c r="AP8" s="24">
        <v>5</v>
      </c>
      <c r="AQ8" s="24">
        <v>7</v>
      </c>
      <c r="AR8" s="25">
        <f t="shared" si="3"/>
        <v>67.2</v>
      </c>
      <c r="AS8">
        <v>7</v>
      </c>
      <c r="AT8">
        <v>17</v>
      </c>
      <c r="AU8">
        <v>17</v>
      </c>
      <c r="AV8">
        <v>250</v>
      </c>
      <c r="AW8">
        <v>10</v>
      </c>
      <c r="AX8">
        <v>5</v>
      </c>
    </row>
    <row r="9" spans="1:50" x14ac:dyDescent="0.15">
      <c r="A9" s="8">
        <v>3001</v>
      </c>
      <c r="B9" s="8">
        <v>1006</v>
      </c>
      <c r="D9" s="48">
        <f t="shared" si="4"/>
        <v>5.0000000000000009</v>
      </c>
      <c r="E9" s="48">
        <f t="shared" si="5"/>
        <v>6.2500000000000009</v>
      </c>
      <c r="F9" s="48">
        <f t="shared" si="8"/>
        <v>57.500000000000007</v>
      </c>
      <c r="G9" s="61">
        <f t="shared" si="6"/>
        <v>10</v>
      </c>
      <c r="H9" s="62">
        <f t="shared" si="0"/>
        <v>15</v>
      </c>
      <c r="I9" s="62">
        <f t="shared" si="0"/>
        <v>150</v>
      </c>
      <c r="J9" s="62">
        <f t="shared" si="0"/>
        <v>10</v>
      </c>
      <c r="K9" s="63">
        <f t="shared" si="0"/>
        <v>5</v>
      </c>
      <c r="L9" s="30">
        <f t="shared" si="9"/>
        <v>10</v>
      </c>
      <c r="M9" s="30">
        <f t="shared" si="9"/>
        <v>15</v>
      </c>
      <c r="N9" s="30">
        <f t="shared" si="7"/>
        <v>150</v>
      </c>
      <c r="O9" s="30">
        <f t="shared" si="7"/>
        <v>10</v>
      </c>
      <c r="P9" s="30">
        <f t="shared" si="7"/>
        <v>5</v>
      </c>
      <c r="Q9" s="30">
        <f t="shared" si="7"/>
        <v>18</v>
      </c>
      <c r="R9" s="30">
        <f t="shared" si="7"/>
        <v>40</v>
      </c>
      <c r="T9" s="20">
        <v>1004</v>
      </c>
      <c r="U9" s="7">
        <v>10</v>
      </c>
      <c r="V9" s="7"/>
      <c r="W9" s="7"/>
      <c r="X9" s="7"/>
      <c r="Y9" s="7"/>
      <c r="Z9" s="7"/>
      <c r="AA9" s="7"/>
      <c r="AL9" s="21">
        <v>3004</v>
      </c>
      <c r="AM9" s="24">
        <v>36</v>
      </c>
      <c r="AN9" s="24">
        <v>14</v>
      </c>
      <c r="AO9" s="7">
        <f t="shared" si="2"/>
        <v>81.760000000000005</v>
      </c>
      <c r="AP9" s="24">
        <v>12</v>
      </c>
      <c r="AQ9" s="24">
        <v>12</v>
      </c>
      <c r="AR9" s="25">
        <f t="shared" si="3"/>
        <v>101.6</v>
      </c>
      <c r="AS9">
        <v>8</v>
      </c>
      <c r="AT9">
        <v>21</v>
      </c>
      <c r="AU9">
        <v>26</v>
      </c>
      <c r="AV9">
        <v>350</v>
      </c>
      <c r="AW9">
        <v>10</v>
      </c>
      <c r="AX9">
        <v>5</v>
      </c>
    </row>
    <row r="10" spans="1:50" x14ac:dyDescent="0.15">
      <c r="A10" s="8"/>
      <c r="B10" s="8">
        <v>1009</v>
      </c>
      <c r="D10" s="48" t="str">
        <f t="shared" si="4"/>
        <v/>
      </c>
      <c r="E10" s="48">
        <f t="shared" si="5"/>
        <v>0</v>
      </c>
      <c r="F10" s="48">
        <f t="shared" si="8"/>
        <v>57.500000000000007</v>
      </c>
      <c r="G10" s="61">
        <f t="shared" si="6"/>
        <v>10</v>
      </c>
      <c r="H10" s="62">
        <f t="shared" si="0"/>
        <v>15</v>
      </c>
      <c r="I10" s="62">
        <f t="shared" si="0"/>
        <v>150</v>
      </c>
      <c r="J10" s="62">
        <f t="shared" si="0"/>
        <v>10</v>
      </c>
      <c r="K10" s="63">
        <f t="shared" si="0"/>
        <v>5</v>
      </c>
      <c r="L10" s="30">
        <f t="shared" si="9"/>
        <v>10</v>
      </c>
      <c r="M10" s="30">
        <f t="shared" si="9"/>
        <v>15</v>
      </c>
      <c r="N10" s="30">
        <f t="shared" si="7"/>
        <v>150</v>
      </c>
      <c r="O10" s="30">
        <f t="shared" si="7"/>
        <v>10</v>
      </c>
      <c r="P10" s="30">
        <f t="shared" si="7"/>
        <v>5</v>
      </c>
      <c r="Q10" s="30">
        <f t="shared" si="7"/>
        <v>28</v>
      </c>
      <c r="R10" s="30">
        <f t="shared" si="7"/>
        <v>40</v>
      </c>
      <c r="T10" s="20">
        <v>1005</v>
      </c>
      <c r="U10" s="7">
        <v>15</v>
      </c>
      <c r="V10" s="7"/>
      <c r="W10" s="7"/>
      <c r="X10" s="7"/>
      <c r="Y10" s="7"/>
      <c r="Z10" s="7"/>
      <c r="AA10" s="7"/>
      <c r="AL10" s="21">
        <v>3005</v>
      </c>
      <c r="AM10" s="24">
        <v>49</v>
      </c>
      <c r="AN10" s="24">
        <v>17</v>
      </c>
      <c r="AO10" s="7">
        <f t="shared" si="2"/>
        <v>90</v>
      </c>
      <c r="AP10" s="24">
        <v>5</v>
      </c>
      <c r="AQ10" s="24">
        <v>5</v>
      </c>
      <c r="AR10" s="25">
        <f t="shared" si="3"/>
        <v>172.8</v>
      </c>
      <c r="AS10">
        <v>8</v>
      </c>
      <c r="AT10">
        <v>26</v>
      </c>
      <c r="AU10">
        <v>31</v>
      </c>
      <c r="AV10">
        <v>400</v>
      </c>
      <c r="AW10">
        <v>10</v>
      </c>
      <c r="AX10">
        <v>5</v>
      </c>
    </row>
    <row r="11" spans="1:50" x14ac:dyDescent="0.15">
      <c r="A11" s="8">
        <v>3000</v>
      </c>
      <c r="B11" s="8"/>
      <c r="D11" s="48">
        <f t="shared" si="4"/>
        <v>3.0000000000000004</v>
      </c>
      <c r="E11" s="48">
        <f t="shared" si="5"/>
        <v>-11.250000000000002</v>
      </c>
      <c r="F11" s="48">
        <f t="shared" si="8"/>
        <v>57.500000000000007</v>
      </c>
      <c r="G11" s="61">
        <f t="shared" si="6"/>
        <v>10</v>
      </c>
      <c r="H11" s="62">
        <f t="shared" si="0"/>
        <v>15</v>
      </c>
      <c r="I11" s="62">
        <f t="shared" si="0"/>
        <v>150</v>
      </c>
      <c r="J11" s="62">
        <f t="shared" si="0"/>
        <v>10</v>
      </c>
      <c r="K11" s="63">
        <f t="shared" si="0"/>
        <v>5</v>
      </c>
      <c r="L11" s="30">
        <f t="shared" si="9"/>
        <v>10</v>
      </c>
      <c r="M11" s="30">
        <f t="shared" si="9"/>
        <v>15</v>
      </c>
      <c r="N11" s="30">
        <f t="shared" si="7"/>
        <v>150</v>
      </c>
      <c r="O11" s="30">
        <f t="shared" si="7"/>
        <v>10</v>
      </c>
      <c r="P11" s="30">
        <f t="shared" si="7"/>
        <v>5</v>
      </c>
      <c r="Q11" s="30">
        <f t="shared" si="7"/>
        <v>29</v>
      </c>
      <c r="R11" s="30">
        <f t="shared" si="7"/>
        <v>45</v>
      </c>
      <c r="T11" s="20">
        <v>1006</v>
      </c>
      <c r="U11" s="7"/>
      <c r="V11" s="7"/>
      <c r="W11" s="7">
        <v>50</v>
      </c>
      <c r="X11" s="7"/>
      <c r="Y11" s="7"/>
      <c r="Z11" s="7"/>
      <c r="AA11" s="7"/>
      <c r="AL11" s="21">
        <v>3006</v>
      </c>
      <c r="AM11" s="24">
        <v>87</v>
      </c>
      <c r="AN11" s="24">
        <v>35</v>
      </c>
      <c r="AO11" s="7">
        <f t="shared" si="2"/>
        <v>145.19999999999999</v>
      </c>
      <c r="AP11" s="24">
        <v>10</v>
      </c>
      <c r="AQ11" s="24">
        <v>3</v>
      </c>
      <c r="AR11" s="25">
        <f t="shared" si="3"/>
        <v>230.56</v>
      </c>
      <c r="AS11">
        <v>8</v>
      </c>
      <c r="AT11">
        <v>50</v>
      </c>
      <c r="AU11">
        <v>65</v>
      </c>
      <c r="AV11">
        <v>850</v>
      </c>
      <c r="AW11">
        <v>12</v>
      </c>
      <c r="AX11">
        <v>7</v>
      </c>
    </row>
    <row r="12" spans="1:50" x14ac:dyDescent="0.15">
      <c r="A12" s="8">
        <v>3001</v>
      </c>
      <c r="B12" s="8">
        <v>1003</v>
      </c>
      <c r="D12" s="48">
        <f t="shared" si="4"/>
        <v>5.0000000000000009</v>
      </c>
      <c r="E12" s="48">
        <f t="shared" si="5"/>
        <v>6.2500000000000009</v>
      </c>
      <c r="F12" s="48">
        <f t="shared" si="8"/>
        <v>63.750000000000007</v>
      </c>
      <c r="G12" s="61">
        <f t="shared" si="6"/>
        <v>15</v>
      </c>
      <c r="H12" s="62">
        <f t="shared" si="0"/>
        <v>15</v>
      </c>
      <c r="I12" s="62">
        <f t="shared" si="0"/>
        <v>150</v>
      </c>
      <c r="J12" s="62">
        <f t="shared" si="0"/>
        <v>10</v>
      </c>
      <c r="K12" s="63">
        <f t="shared" si="0"/>
        <v>5</v>
      </c>
      <c r="L12" s="30">
        <f t="shared" si="9"/>
        <v>15</v>
      </c>
      <c r="M12" s="30">
        <f t="shared" si="9"/>
        <v>15</v>
      </c>
      <c r="N12" s="30">
        <f t="shared" si="7"/>
        <v>150</v>
      </c>
      <c r="O12" s="30">
        <f t="shared" si="7"/>
        <v>10</v>
      </c>
      <c r="P12" s="30">
        <f t="shared" si="7"/>
        <v>5</v>
      </c>
      <c r="Q12" s="30">
        <f t="shared" si="7"/>
        <v>31</v>
      </c>
      <c r="R12" s="30">
        <f t="shared" si="7"/>
        <v>55</v>
      </c>
      <c r="T12" s="20">
        <v>1007</v>
      </c>
      <c r="U12" s="7"/>
      <c r="V12" s="7"/>
      <c r="W12" s="7">
        <v>100</v>
      </c>
      <c r="X12" s="7"/>
      <c r="Y12" s="7"/>
      <c r="Z12" s="7"/>
      <c r="AA12" s="7"/>
      <c r="AL12" s="21">
        <v>3007</v>
      </c>
      <c r="AM12" s="24">
        <v>121</v>
      </c>
      <c r="AN12" s="24">
        <v>51</v>
      </c>
      <c r="AO12" s="7">
        <f t="shared" si="2"/>
        <v>196</v>
      </c>
      <c r="AP12" s="24">
        <v>16</v>
      </c>
      <c r="AQ12" s="24">
        <v>3</v>
      </c>
      <c r="AR12" s="25">
        <f t="shared" si="3"/>
        <v>279.39999999999998</v>
      </c>
      <c r="AS12">
        <v>8</v>
      </c>
      <c r="AT12">
        <v>71</v>
      </c>
      <c r="AU12">
        <v>96</v>
      </c>
      <c r="AV12">
        <v>1500</v>
      </c>
      <c r="AW12">
        <v>13.5</v>
      </c>
      <c r="AX12">
        <v>7.9</v>
      </c>
    </row>
    <row r="13" spans="1:50" x14ac:dyDescent="0.15">
      <c r="A13" s="8"/>
      <c r="B13" s="8">
        <v>1009</v>
      </c>
      <c r="D13" s="48" t="str">
        <f t="shared" si="4"/>
        <v/>
      </c>
      <c r="E13" s="48">
        <f t="shared" si="5"/>
        <v>0</v>
      </c>
      <c r="F13" s="48">
        <f t="shared" si="8"/>
        <v>63.750000000000007</v>
      </c>
      <c r="G13" s="61">
        <f t="shared" si="6"/>
        <v>15</v>
      </c>
      <c r="H13" s="62">
        <f t="shared" si="0"/>
        <v>15</v>
      </c>
      <c r="I13" s="62">
        <f t="shared" si="0"/>
        <v>150</v>
      </c>
      <c r="J13" s="62">
        <f t="shared" si="0"/>
        <v>10</v>
      </c>
      <c r="K13" s="63">
        <f t="shared" si="0"/>
        <v>5</v>
      </c>
      <c r="L13" s="30">
        <f t="shared" si="9"/>
        <v>15</v>
      </c>
      <c r="M13" s="30">
        <f t="shared" si="9"/>
        <v>15</v>
      </c>
      <c r="N13" s="30">
        <f t="shared" si="7"/>
        <v>150</v>
      </c>
      <c r="O13" s="30">
        <f t="shared" si="7"/>
        <v>10</v>
      </c>
      <c r="P13" s="30">
        <f t="shared" si="7"/>
        <v>5</v>
      </c>
      <c r="Q13" s="30">
        <f t="shared" si="7"/>
        <v>41</v>
      </c>
      <c r="R13" s="30">
        <f t="shared" si="7"/>
        <v>55</v>
      </c>
      <c r="T13" s="20">
        <v>1008</v>
      </c>
      <c r="U13" s="7"/>
      <c r="V13" s="7"/>
      <c r="W13" s="7">
        <v>200</v>
      </c>
      <c r="X13" s="7"/>
      <c r="Y13" s="7"/>
      <c r="Z13" s="7"/>
      <c r="AA13" s="7"/>
      <c r="AL13" s="21">
        <v>3008</v>
      </c>
      <c r="AM13" s="24">
        <v>135</v>
      </c>
      <c r="AN13" s="24">
        <v>63</v>
      </c>
      <c r="AO13" s="7">
        <f t="shared" si="2"/>
        <v>229.6</v>
      </c>
      <c r="AP13" s="24">
        <v>19</v>
      </c>
      <c r="AQ13" s="24">
        <v>10</v>
      </c>
      <c r="AR13" s="25">
        <f t="shared" si="3"/>
        <v>321.19199999999995</v>
      </c>
      <c r="AS13">
        <v>8</v>
      </c>
      <c r="AT13">
        <v>83</v>
      </c>
      <c r="AU13">
        <v>108</v>
      </c>
      <c r="AV13">
        <v>1800</v>
      </c>
      <c r="AW13">
        <v>13.5</v>
      </c>
      <c r="AX13">
        <v>9.9</v>
      </c>
    </row>
    <row r="14" spans="1:50" x14ac:dyDescent="0.15">
      <c r="A14" s="8"/>
      <c r="B14" s="8">
        <v>1009</v>
      </c>
      <c r="D14" s="48" t="str">
        <f t="shared" si="4"/>
        <v/>
      </c>
      <c r="E14" s="48">
        <f t="shared" si="5"/>
        <v>0</v>
      </c>
      <c r="F14" s="48">
        <f t="shared" si="8"/>
        <v>63.750000000000007</v>
      </c>
      <c r="G14" s="64">
        <f t="shared" si="6"/>
        <v>15</v>
      </c>
      <c r="H14" s="65">
        <f t="shared" si="0"/>
        <v>15</v>
      </c>
      <c r="I14" s="65">
        <f t="shared" si="0"/>
        <v>150</v>
      </c>
      <c r="J14" s="65">
        <f t="shared" si="0"/>
        <v>10</v>
      </c>
      <c r="K14" s="66">
        <f t="shared" si="0"/>
        <v>5</v>
      </c>
      <c r="L14" s="30">
        <f t="shared" si="9"/>
        <v>15</v>
      </c>
      <c r="M14" s="30">
        <f t="shared" si="9"/>
        <v>15</v>
      </c>
      <c r="N14" s="30">
        <f t="shared" si="7"/>
        <v>150</v>
      </c>
      <c r="O14" s="30">
        <f t="shared" si="7"/>
        <v>10</v>
      </c>
      <c r="P14" s="30">
        <f t="shared" si="7"/>
        <v>5</v>
      </c>
      <c r="Q14" s="30">
        <f t="shared" si="7"/>
        <v>51</v>
      </c>
      <c r="R14" s="30">
        <f t="shared" si="7"/>
        <v>55</v>
      </c>
      <c r="T14" s="20">
        <v>1009</v>
      </c>
      <c r="U14" s="7"/>
      <c r="V14" s="7"/>
      <c r="W14" s="7"/>
      <c r="X14" s="7"/>
      <c r="Y14" s="7"/>
      <c r="Z14" s="7">
        <v>10</v>
      </c>
      <c r="AA14" s="7"/>
      <c r="AL14" s="21">
        <v>3009</v>
      </c>
      <c r="AM14" s="24">
        <v>150</v>
      </c>
      <c r="AN14" s="24">
        <v>85</v>
      </c>
      <c r="AO14" s="7">
        <f t="shared" si="2"/>
        <v>346.8</v>
      </c>
      <c r="AP14" s="24">
        <v>22</v>
      </c>
      <c r="AQ14" s="24">
        <v>10</v>
      </c>
      <c r="AR14" s="25">
        <f t="shared" si="3"/>
        <v>368.4</v>
      </c>
      <c r="AS14">
        <v>8</v>
      </c>
      <c r="AT14">
        <v>115</v>
      </c>
      <c r="AU14">
        <v>120</v>
      </c>
      <c r="AV14">
        <v>2250</v>
      </c>
      <c r="AW14">
        <v>14.5</v>
      </c>
      <c r="AX14">
        <v>10.5</v>
      </c>
    </row>
    <row r="15" spans="1:50" x14ac:dyDescent="0.15">
      <c r="A15" s="41">
        <v>3000</v>
      </c>
      <c r="B15" s="41"/>
      <c r="C15" s="3"/>
      <c r="D15" s="48">
        <f t="shared" si="4"/>
        <v>1.1250000000000002</v>
      </c>
      <c r="E15" s="48">
        <f t="shared" si="5"/>
        <v>-4.2187500000000009</v>
      </c>
      <c r="F15" s="48">
        <f t="shared" si="8"/>
        <v>63.750000000000007</v>
      </c>
      <c r="G15" s="52">
        <f t="shared" si="6"/>
        <v>15</v>
      </c>
      <c r="H15" s="53">
        <f t="shared" si="0"/>
        <v>15</v>
      </c>
      <c r="I15" s="53">
        <f t="shared" si="0"/>
        <v>150</v>
      </c>
      <c r="J15" s="53">
        <f t="shared" si="0"/>
        <v>10</v>
      </c>
      <c r="K15" s="54">
        <f t="shared" si="0"/>
        <v>5</v>
      </c>
      <c r="L15" s="30">
        <f t="shared" si="9"/>
        <v>15</v>
      </c>
      <c r="M15" s="30">
        <f t="shared" si="9"/>
        <v>15</v>
      </c>
      <c r="N15" s="30">
        <f t="shared" si="7"/>
        <v>150</v>
      </c>
      <c r="O15" s="30">
        <f t="shared" si="7"/>
        <v>10</v>
      </c>
      <c r="P15" s="30">
        <f t="shared" si="7"/>
        <v>5</v>
      </c>
      <c r="Q15" s="30">
        <f t="shared" si="7"/>
        <v>52</v>
      </c>
      <c r="R15" s="30">
        <f t="shared" si="7"/>
        <v>60</v>
      </c>
      <c r="T15" s="20">
        <v>1010</v>
      </c>
      <c r="U15" s="7"/>
      <c r="V15" s="7"/>
      <c r="W15" s="7"/>
      <c r="X15" s="7"/>
      <c r="Y15" s="7"/>
      <c r="Z15" s="7">
        <v>20</v>
      </c>
      <c r="AA15" s="7"/>
      <c r="AL15" s="21">
        <v>3010</v>
      </c>
      <c r="AM15" s="24">
        <v>185</v>
      </c>
      <c r="AN15" s="24">
        <v>112</v>
      </c>
      <c r="AO15" s="7">
        <f t="shared" si="2"/>
        <v>427.68</v>
      </c>
      <c r="AP15" s="24">
        <v>25</v>
      </c>
      <c r="AQ15" s="24">
        <v>15</v>
      </c>
      <c r="AR15" s="25">
        <f t="shared" si="3"/>
        <v>440.72</v>
      </c>
      <c r="AS15">
        <v>8</v>
      </c>
      <c r="AT15">
        <v>145</v>
      </c>
      <c r="AU15">
        <v>150</v>
      </c>
      <c r="AV15">
        <v>2650</v>
      </c>
      <c r="AW15">
        <v>17</v>
      </c>
      <c r="AX15">
        <v>10.8</v>
      </c>
    </row>
    <row r="16" spans="1:50" x14ac:dyDescent="0.15">
      <c r="A16" s="8">
        <v>3001</v>
      </c>
      <c r="B16" s="8"/>
      <c r="D16" s="48">
        <f t="shared" si="4"/>
        <v>1.8750000000000002</v>
      </c>
      <c r="E16" s="48">
        <f t="shared" si="5"/>
        <v>2.3437500000000004</v>
      </c>
      <c r="F16" s="48">
        <f t="shared" si="8"/>
        <v>66.093750000000014</v>
      </c>
      <c r="G16" s="67">
        <f t="shared" si="6"/>
        <v>15</v>
      </c>
      <c r="H16" s="68">
        <f t="shared" si="0"/>
        <v>15</v>
      </c>
      <c r="I16" s="68">
        <f t="shared" si="0"/>
        <v>150</v>
      </c>
      <c r="J16" s="68">
        <f t="shared" si="0"/>
        <v>10</v>
      </c>
      <c r="K16" s="69">
        <f t="shared" si="0"/>
        <v>5</v>
      </c>
      <c r="L16" s="30">
        <f t="shared" si="9"/>
        <v>15</v>
      </c>
      <c r="M16" s="30">
        <f t="shared" si="9"/>
        <v>15</v>
      </c>
      <c r="N16" s="30">
        <f t="shared" si="7"/>
        <v>150</v>
      </c>
      <c r="O16" s="30">
        <f t="shared" si="7"/>
        <v>10</v>
      </c>
      <c r="P16" s="30">
        <f t="shared" si="7"/>
        <v>5</v>
      </c>
      <c r="Q16" s="30">
        <f t="shared" si="7"/>
        <v>54</v>
      </c>
      <c r="R16" s="30">
        <f t="shared" si="7"/>
        <v>70</v>
      </c>
      <c r="T16" s="20">
        <v>1011</v>
      </c>
      <c r="U16" s="7"/>
      <c r="V16" s="7"/>
      <c r="W16" s="7"/>
      <c r="X16" s="7"/>
      <c r="Y16" s="7"/>
      <c r="Z16" s="7">
        <v>50</v>
      </c>
      <c r="AA16" s="7"/>
      <c r="AL16" s="21">
        <v>3011</v>
      </c>
      <c r="AM16" s="24">
        <v>258</v>
      </c>
      <c r="AN16" s="24">
        <v>162</v>
      </c>
      <c r="AO16" s="7">
        <f t="shared" si="2"/>
        <v>817.4</v>
      </c>
      <c r="AP16" s="24">
        <v>50</v>
      </c>
      <c r="AQ16" s="24">
        <v>15</v>
      </c>
      <c r="AR16" s="25">
        <f t="shared" si="3"/>
        <v>473.04</v>
      </c>
      <c r="AS16">
        <v>8</v>
      </c>
      <c r="AT16">
        <v>223</v>
      </c>
      <c r="AU16">
        <v>228</v>
      </c>
      <c r="AV16">
        <v>4050</v>
      </c>
      <c r="AW16">
        <v>22.5</v>
      </c>
      <c r="AX16">
        <v>15.7</v>
      </c>
    </row>
    <row r="17" spans="1:50" x14ac:dyDescent="0.15">
      <c r="A17" s="46">
        <v>3002</v>
      </c>
      <c r="B17" s="46">
        <v>1006</v>
      </c>
      <c r="C17" s="47"/>
      <c r="D17" s="48">
        <f t="shared" si="4"/>
        <v>6</v>
      </c>
      <c r="E17" s="48">
        <f t="shared" si="5"/>
        <v>30</v>
      </c>
      <c r="F17" s="48">
        <f t="shared" si="8"/>
        <v>96.093750000000014</v>
      </c>
      <c r="G17" s="52">
        <f t="shared" si="6"/>
        <v>15</v>
      </c>
      <c r="H17" s="53">
        <f t="shared" si="0"/>
        <v>15</v>
      </c>
      <c r="I17" s="53">
        <f t="shared" si="0"/>
        <v>200</v>
      </c>
      <c r="J17" s="53">
        <f t="shared" si="0"/>
        <v>10</v>
      </c>
      <c r="K17" s="54">
        <f t="shared" si="0"/>
        <v>5</v>
      </c>
      <c r="L17" s="30">
        <f t="shared" si="9"/>
        <v>15</v>
      </c>
      <c r="M17" s="30">
        <f t="shared" si="9"/>
        <v>15</v>
      </c>
      <c r="N17" s="30">
        <f t="shared" si="7"/>
        <v>200</v>
      </c>
      <c r="O17" s="30">
        <f t="shared" si="7"/>
        <v>10</v>
      </c>
      <c r="P17" s="30">
        <f t="shared" si="7"/>
        <v>5</v>
      </c>
      <c r="Q17" s="30">
        <f t="shared" si="7"/>
        <v>57</v>
      </c>
      <c r="R17" s="30">
        <f t="shared" si="7"/>
        <v>85</v>
      </c>
      <c r="T17" s="20">
        <v>1012</v>
      </c>
      <c r="U17" s="7"/>
      <c r="V17" s="7"/>
      <c r="W17" s="7"/>
      <c r="X17" s="7"/>
      <c r="Y17" s="7"/>
      <c r="Z17" s="7">
        <v>100</v>
      </c>
      <c r="AA17" s="7"/>
      <c r="AL17" s="21">
        <v>3012</v>
      </c>
      <c r="AM17" s="24">
        <v>252</v>
      </c>
      <c r="AN17" s="24">
        <v>208</v>
      </c>
      <c r="AO17" s="7">
        <f t="shared" si="2"/>
        <v>1686.825</v>
      </c>
      <c r="AP17" s="24">
        <v>31</v>
      </c>
      <c r="AQ17" s="24">
        <v>15</v>
      </c>
      <c r="AR17" s="25">
        <f t="shared" si="3"/>
        <v>805.98000000000013</v>
      </c>
      <c r="AS17">
        <v>35</v>
      </c>
      <c r="AT17">
        <v>235</v>
      </c>
      <c r="AU17">
        <v>240</v>
      </c>
      <c r="AV17">
        <v>4300</v>
      </c>
      <c r="AW17">
        <v>33.5</v>
      </c>
      <c r="AX17">
        <v>20.3</v>
      </c>
    </row>
    <row r="18" spans="1:50" x14ac:dyDescent="0.15">
      <c r="A18" s="8">
        <v>3002</v>
      </c>
      <c r="B18" s="8">
        <v>1009</v>
      </c>
      <c r="D18" s="48">
        <f t="shared" si="4"/>
        <v>6</v>
      </c>
      <c r="E18" s="48">
        <f t="shared" si="5"/>
        <v>30</v>
      </c>
      <c r="F18" s="48">
        <f t="shared" si="8"/>
        <v>126.09375000000001</v>
      </c>
      <c r="G18" s="61">
        <f t="shared" si="6"/>
        <v>15</v>
      </c>
      <c r="H18" s="62">
        <f t="shared" si="0"/>
        <v>15</v>
      </c>
      <c r="I18" s="62">
        <f t="shared" si="0"/>
        <v>200</v>
      </c>
      <c r="J18" s="62">
        <f t="shared" si="0"/>
        <v>10</v>
      </c>
      <c r="K18" s="63">
        <f t="shared" si="0"/>
        <v>5</v>
      </c>
      <c r="L18" s="30">
        <f t="shared" si="9"/>
        <v>15</v>
      </c>
      <c r="M18" s="30">
        <f t="shared" si="9"/>
        <v>15</v>
      </c>
      <c r="N18" s="30">
        <f t="shared" si="7"/>
        <v>200</v>
      </c>
      <c r="O18" s="30">
        <f t="shared" si="7"/>
        <v>10</v>
      </c>
      <c r="P18" s="30">
        <f t="shared" si="7"/>
        <v>5</v>
      </c>
      <c r="Q18" s="30">
        <f t="shared" si="7"/>
        <v>70</v>
      </c>
      <c r="R18" s="30">
        <f t="shared" si="7"/>
        <v>100</v>
      </c>
      <c r="T18" s="20">
        <v>1013</v>
      </c>
      <c r="U18" s="7"/>
      <c r="V18" s="7"/>
      <c r="W18" s="7"/>
      <c r="X18" s="7"/>
      <c r="Y18" s="7"/>
      <c r="Z18" s="7">
        <v>200</v>
      </c>
      <c r="AA18" s="7"/>
      <c r="AL18" s="21">
        <v>3013</v>
      </c>
      <c r="AM18" s="24">
        <v>285</v>
      </c>
      <c r="AN18" s="24">
        <v>206</v>
      </c>
      <c r="AO18" s="7">
        <f t="shared" si="2"/>
        <v>2327</v>
      </c>
      <c r="AP18" s="24">
        <v>50</v>
      </c>
      <c r="AQ18" s="24">
        <v>15</v>
      </c>
      <c r="AR18" s="25">
        <f t="shared" si="3"/>
        <v>1164.9000000000001</v>
      </c>
      <c r="AS18">
        <v>25</v>
      </c>
      <c r="AT18">
        <v>258</v>
      </c>
      <c r="AU18">
        <v>263</v>
      </c>
      <c r="AV18">
        <v>4850</v>
      </c>
      <c r="AW18">
        <v>34</v>
      </c>
      <c r="AX18">
        <v>20.6</v>
      </c>
    </row>
    <row r="19" spans="1:50" x14ac:dyDescent="0.15">
      <c r="A19" s="8"/>
      <c r="B19" s="8">
        <v>1009</v>
      </c>
      <c r="D19" s="48" t="str">
        <f t="shared" si="4"/>
        <v/>
      </c>
      <c r="E19" s="48">
        <f t="shared" si="5"/>
        <v>0</v>
      </c>
      <c r="F19" s="48">
        <f t="shared" si="8"/>
        <v>126.09375000000001</v>
      </c>
      <c r="G19" s="61">
        <f t="shared" si="6"/>
        <v>15</v>
      </c>
      <c r="H19" s="62">
        <f t="shared" si="0"/>
        <v>15</v>
      </c>
      <c r="I19" s="62">
        <f t="shared" si="0"/>
        <v>200</v>
      </c>
      <c r="J19" s="62">
        <f t="shared" si="0"/>
        <v>10</v>
      </c>
      <c r="K19" s="63">
        <f t="shared" si="0"/>
        <v>5</v>
      </c>
      <c r="L19" s="30">
        <f t="shared" si="9"/>
        <v>15</v>
      </c>
      <c r="M19" s="30">
        <f t="shared" si="9"/>
        <v>15</v>
      </c>
      <c r="N19" s="30">
        <f t="shared" si="7"/>
        <v>200</v>
      </c>
      <c r="O19" s="30">
        <f t="shared" si="7"/>
        <v>10</v>
      </c>
      <c r="P19" s="30">
        <f t="shared" si="7"/>
        <v>5</v>
      </c>
      <c r="Q19" s="30">
        <f t="shared" si="7"/>
        <v>80</v>
      </c>
      <c r="R19" s="30">
        <f t="shared" si="7"/>
        <v>100</v>
      </c>
      <c r="T19" s="20">
        <v>1014</v>
      </c>
      <c r="U19" s="7"/>
      <c r="V19" s="7"/>
      <c r="W19" s="7"/>
      <c r="X19" s="7">
        <v>2</v>
      </c>
      <c r="Y19" s="7"/>
      <c r="Z19" s="7"/>
      <c r="AA19" s="7"/>
    </row>
    <row r="20" spans="1:50" x14ac:dyDescent="0.15">
      <c r="A20" s="8">
        <v>3002</v>
      </c>
      <c r="B20" s="8"/>
      <c r="C20" t="s">
        <v>224</v>
      </c>
      <c r="D20" s="48">
        <f t="shared" si="4"/>
        <v>6</v>
      </c>
      <c r="E20" s="48">
        <f t="shared" si="5"/>
        <v>30</v>
      </c>
      <c r="F20" s="48">
        <f t="shared" si="8"/>
        <v>156.09375</v>
      </c>
      <c r="G20" s="58">
        <f>L20+INT($AA10/$AI$7)*AD$7</f>
        <v>15</v>
      </c>
      <c r="H20" s="59">
        <f t="shared" ref="H20:K20" si="10">M20+INT($AA10/$AI$7)*AE$7</f>
        <v>15</v>
      </c>
      <c r="I20" s="59">
        <f t="shared" si="10"/>
        <v>200</v>
      </c>
      <c r="J20" s="59">
        <f t="shared" si="10"/>
        <v>10</v>
      </c>
      <c r="K20" s="60">
        <f t="shared" si="10"/>
        <v>5</v>
      </c>
      <c r="L20" s="30">
        <f t="shared" si="9"/>
        <v>15</v>
      </c>
      <c r="M20" s="30">
        <f t="shared" si="9"/>
        <v>15</v>
      </c>
      <c r="N20" s="30">
        <f t="shared" si="7"/>
        <v>200</v>
      </c>
      <c r="O20" s="30">
        <f t="shared" si="7"/>
        <v>10</v>
      </c>
      <c r="P20" s="30">
        <f t="shared" si="7"/>
        <v>5</v>
      </c>
      <c r="Q20" s="30">
        <f t="shared" si="7"/>
        <v>83</v>
      </c>
      <c r="R20" s="30">
        <f t="shared" si="7"/>
        <v>115</v>
      </c>
      <c r="T20" s="20">
        <v>1015</v>
      </c>
      <c r="U20" s="7"/>
      <c r="V20" s="7"/>
      <c r="W20" s="7"/>
      <c r="X20" s="7">
        <v>4</v>
      </c>
      <c r="Y20" s="7"/>
      <c r="Z20" s="7"/>
      <c r="AA20" s="7"/>
    </row>
    <row r="21" spans="1:50" x14ac:dyDescent="0.15">
      <c r="A21" s="8">
        <v>3000</v>
      </c>
      <c r="B21" s="8"/>
      <c r="D21" s="48">
        <f t="shared" si="4"/>
        <v>1.1250000000000002</v>
      </c>
      <c r="E21" s="48">
        <f t="shared" si="5"/>
        <v>-4.2187500000000009</v>
      </c>
      <c r="F21" s="48">
        <f t="shared" si="8"/>
        <v>156.09375</v>
      </c>
      <c r="G21" s="58">
        <f t="shared" ref="G21:K55" si="11">L21+INT($Q21/$AI$7)*AD$7</f>
        <v>17</v>
      </c>
      <c r="H21" s="59">
        <f t="shared" si="11"/>
        <v>17</v>
      </c>
      <c r="I21" s="59">
        <f t="shared" si="11"/>
        <v>260</v>
      </c>
      <c r="J21" s="59">
        <f t="shared" si="11"/>
        <v>10</v>
      </c>
      <c r="K21" s="60">
        <f t="shared" si="11"/>
        <v>5</v>
      </c>
      <c r="L21" s="30">
        <f t="shared" si="9"/>
        <v>15</v>
      </c>
      <c r="M21" s="30">
        <f t="shared" si="9"/>
        <v>15</v>
      </c>
      <c r="N21" s="30">
        <f t="shared" si="7"/>
        <v>200</v>
      </c>
      <c r="O21" s="30">
        <f t="shared" si="7"/>
        <v>10</v>
      </c>
      <c r="P21" s="30">
        <f t="shared" si="7"/>
        <v>5</v>
      </c>
      <c r="Q21" s="30">
        <f t="shared" si="7"/>
        <v>84</v>
      </c>
      <c r="R21" s="30">
        <f t="shared" si="7"/>
        <v>120</v>
      </c>
      <c r="T21" s="20">
        <v>1016</v>
      </c>
      <c r="U21" s="7"/>
      <c r="V21" s="7"/>
      <c r="W21" s="7"/>
      <c r="X21" s="7">
        <v>6</v>
      </c>
      <c r="Y21" s="7"/>
      <c r="Z21" s="7"/>
      <c r="AA21" s="7"/>
    </row>
    <row r="22" spans="1:50" x14ac:dyDescent="0.15">
      <c r="A22" s="8">
        <v>3000</v>
      </c>
      <c r="B22" s="8"/>
      <c r="D22" s="48">
        <f t="shared" si="4"/>
        <v>0.9</v>
      </c>
      <c r="E22" s="48">
        <f t="shared" si="5"/>
        <v>-5.625</v>
      </c>
      <c r="F22" s="48">
        <f t="shared" si="8"/>
        <v>156.09375</v>
      </c>
      <c r="G22" s="58">
        <f t="shared" si="11"/>
        <v>17</v>
      </c>
      <c r="H22" s="59">
        <f t="shared" si="11"/>
        <v>17</v>
      </c>
      <c r="I22" s="59">
        <f t="shared" si="11"/>
        <v>260</v>
      </c>
      <c r="J22" s="59">
        <f t="shared" si="11"/>
        <v>10</v>
      </c>
      <c r="K22" s="60">
        <f t="shared" si="11"/>
        <v>5</v>
      </c>
      <c r="L22" s="30">
        <f t="shared" si="9"/>
        <v>15</v>
      </c>
      <c r="M22" s="30">
        <f t="shared" si="9"/>
        <v>15</v>
      </c>
      <c r="N22" s="30">
        <f t="shared" si="9"/>
        <v>200</v>
      </c>
      <c r="O22" s="30">
        <f t="shared" si="9"/>
        <v>10</v>
      </c>
      <c r="P22" s="30">
        <f t="shared" si="9"/>
        <v>5</v>
      </c>
      <c r="Q22" s="30">
        <f t="shared" si="9"/>
        <v>85</v>
      </c>
      <c r="R22" s="30">
        <f t="shared" si="9"/>
        <v>125</v>
      </c>
      <c r="T22" s="20">
        <v>1017</v>
      </c>
      <c r="U22" s="7"/>
      <c r="V22" s="7"/>
      <c r="W22" s="7"/>
      <c r="X22" s="7"/>
      <c r="Y22" s="7">
        <v>2</v>
      </c>
      <c r="Z22" s="7"/>
      <c r="AA22" s="7"/>
    </row>
    <row r="23" spans="1:50" x14ac:dyDescent="0.15">
      <c r="A23" s="8">
        <v>3000</v>
      </c>
      <c r="B23" s="8"/>
      <c r="D23" s="48">
        <f t="shared" si="4"/>
        <v>0.9</v>
      </c>
      <c r="E23" s="48">
        <f t="shared" si="5"/>
        <v>-5.625</v>
      </c>
      <c r="F23" s="48">
        <f t="shared" si="8"/>
        <v>156.09375</v>
      </c>
      <c r="G23" s="70">
        <f t="shared" si="11"/>
        <v>17</v>
      </c>
      <c r="H23" s="71">
        <f t="shared" si="11"/>
        <v>17</v>
      </c>
      <c r="I23" s="71">
        <f t="shared" si="11"/>
        <v>260</v>
      </c>
      <c r="J23" s="71">
        <f t="shared" si="11"/>
        <v>10</v>
      </c>
      <c r="K23" s="72">
        <f t="shared" si="11"/>
        <v>5</v>
      </c>
      <c r="L23" s="30">
        <f t="shared" si="9"/>
        <v>15</v>
      </c>
      <c r="M23" s="30">
        <f t="shared" si="9"/>
        <v>15</v>
      </c>
      <c r="N23" s="30">
        <f t="shared" si="9"/>
        <v>200</v>
      </c>
      <c r="O23" s="30">
        <f t="shared" si="9"/>
        <v>10</v>
      </c>
      <c r="P23" s="30">
        <f t="shared" si="9"/>
        <v>5</v>
      </c>
      <c r="Q23" s="30">
        <f t="shared" si="9"/>
        <v>86</v>
      </c>
      <c r="R23" s="30">
        <f t="shared" si="9"/>
        <v>130</v>
      </c>
      <c r="T23" s="20">
        <v>1018</v>
      </c>
      <c r="U23" s="7"/>
      <c r="V23" s="7"/>
      <c r="W23" s="7"/>
      <c r="X23" s="7"/>
      <c r="Y23" s="7">
        <v>4</v>
      </c>
      <c r="Z23" s="7"/>
      <c r="AA23" s="7"/>
    </row>
    <row r="24" spans="1:50" x14ac:dyDescent="0.15">
      <c r="A24" s="41">
        <v>3001</v>
      </c>
      <c r="B24" s="41"/>
      <c r="C24" s="3"/>
      <c r="D24" s="48">
        <f t="shared" si="4"/>
        <v>1.5</v>
      </c>
      <c r="E24" s="48">
        <f t="shared" si="5"/>
        <v>-1.875</v>
      </c>
      <c r="F24" s="48">
        <f t="shared" si="8"/>
        <v>156.09375</v>
      </c>
      <c r="G24" s="76">
        <f t="shared" si="11"/>
        <v>17</v>
      </c>
      <c r="H24" s="77">
        <f t="shared" si="11"/>
        <v>17</v>
      </c>
      <c r="I24" s="77">
        <f t="shared" si="11"/>
        <v>260</v>
      </c>
      <c r="J24" s="77">
        <f t="shared" si="11"/>
        <v>10</v>
      </c>
      <c r="K24" s="78">
        <f t="shared" si="11"/>
        <v>5</v>
      </c>
      <c r="L24" s="30">
        <f t="shared" si="9"/>
        <v>15</v>
      </c>
      <c r="M24" s="30">
        <f t="shared" si="9"/>
        <v>15</v>
      </c>
      <c r="N24" s="30">
        <f t="shared" si="9"/>
        <v>200</v>
      </c>
      <c r="O24" s="30">
        <f t="shared" si="9"/>
        <v>10</v>
      </c>
      <c r="P24" s="30">
        <f t="shared" si="9"/>
        <v>5</v>
      </c>
      <c r="Q24" s="30">
        <f t="shared" si="9"/>
        <v>88</v>
      </c>
      <c r="R24" s="30">
        <f t="shared" si="9"/>
        <v>140</v>
      </c>
      <c r="T24" s="20">
        <v>1019</v>
      </c>
      <c r="U24" s="7"/>
      <c r="V24" s="7"/>
      <c r="W24" s="7"/>
      <c r="X24" s="7"/>
      <c r="Y24" s="7">
        <v>6</v>
      </c>
      <c r="Z24" s="7"/>
      <c r="AA24" s="7"/>
    </row>
    <row r="25" spans="1:50" x14ac:dyDescent="0.15">
      <c r="A25" s="8">
        <v>3001</v>
      </c>
      <c r="B25" s="8"/>
      <c r="D25" s="48">
        <f t="shared" si="4"/>
        <v>1.5</v>
      </c>
      <c r="E25" s="48">
        <f t="shared" si="5"/>
        <v>-1.875</v>
      </c>
      <c r="F25" s="48">
        <f t="shared" si="8"/>
        <v>156.09375</v>
      </c>
      <c r="G25" s="76">
        <f t="shared" si="11"/>
        <v>17</v>
      </c>
      <c r="H25" s="77">
        <f t="shared" si="11"/>
        <v>17</v>
      </c>
      <c r="I25" s="77">
        <f t="shared" si="11"/>
        <v>260</v>
      </c>
      <c r="J25" s="77">
        <f t="shared" si="11"/>
        <v>10</v>
      </c>
      <c r="K25" s="78">
        <f t="shared" si="11"/>
        <v>5</v>
      </c>
      <c r="L25" s="30">
        <f t="shared" si="9"/>
        <v>15</v>
      </c>
      <c r="M25" s="30">
        <f t="shared" si="9"/>
        <v>15</v>
      </c>
      <c r="N25" s="30">
        <f t="shared" si="9"/>
        <v>200</v>
      </c>
      <c r="O25" s="30">
        <f t="shared" si="9"/>
        <v>10</v>
      </c>
      <c r="P25" s="30">
        <f t="shared" si="9"/>
        <v>5</v>
      </c>
      <c r="Q25" s="30">
        <f t="shared" si="9"/>
        <v>90</v>
      </c>
      <c r="R25" s="30">
        <f t="shared" si="9"/>
        <v>150</v>
      </c>
      <c r="T25" s="21">
        <v>3000</v>
      </c>
      <c r="U25" s="7"/>
      <c r="V25" s="7"/>
      <c r="W25" s="7"/>
      <c r="X25" s="7"/>
      <c r="Y25" s="7"/>
      <c r="Z25" s="7">
        <v>1</v>
      </c>
      <c r="AA25" s="7">
        <v>5</v>
      </c>
    </row>
    <row r="26" spans="1:50" x14ac:dyDescent="0.15">
      <c r="A26" s="8">
        <v>3002</v>
      </c>
      <c r="B26" s="8"/>
      <c r="D26" s="48">
        <f t="shared" si="4"/>
        <v>4.2857142857142856</v>
      </c>
      <c r="E26" s="48">
        <f t="shared" si="5"/>
        <v>10.714285714285714</v>
      </c>
      <c r="F26" s="48">
        <f t="shared" si="8"/>
        <v>166.80803571428572</v>
      </c>
      <c r="G26" s="73">
        <f t="shared" si="11"/>
        <v>17</v>
      </c>
      <c r="H26" s="74">
        <f t="shared" si="11"/>
        <v>17</v>
      </c>
      <c r="I26" s="74">
        <f t="shared" si="11"/>
        <v>260</v>
      </c>
      <c r="J26" s="74">
        <f t="shared" si="11"/>
        <v>10</v>
      </c>
      <c r="K26" s="75">
        <f t="shared" si="11"/>
        <v>5</v>
      </c>
      <c r="L26" s="30">
        <f t="shared" si="9"/>
        <v>15</v>
      </c>
      <c r="M26" s="30">
        <f t="shared" si="9"/>
        <v>15</v>
      </c>
      <c r="N26" s="30">
        <f t="shared" si="9"/>
        <v>200</v>
      </c>
      <c r="O26" s="30">
        <f t="shared" si="9"/>
        <v>10</v>
      </c>
      <c r="P26" s="30">
        <f t="shared" si="9"/>
        <v>5</v>
      </c>
      <c r="Q26" s="30">
        <f t="shared" si="9"/>
        <v>93</v>
      </c>
      <c r="R26" s="30">
        <f t="shared" si="9"/>
        <v>165</v>
      </c>
      <c r="T26" s="21">
        <v>3001</v>
      </c>
      <c r="U26" s="7"/>
      <c r="V26" s="7"/>
      <c r="W26" s="7"/>
      <c r="X26" s="7"/>
      <c r="Y26" s="7"/>
      <c r="Z26" s="7">
        <v>2</v>
      </c>
      <c r="AA26" s="7">
        <v>10</v>
      </c>
    </row>
    <row r="27" spans="1:50" x14ac:dyDescent="0.15">
      <c r="A27" s="46">
        <v>3003</v>
      </c>
      <c r="B27" s="46">
        <v>1000</v>
      </c>
      <c r="C27" s="47"/>
      <c r="D27" s="48">
        <f t="shared" si="4"/>
        <v>7</v>
      </c>
      <c r="E27" s="48">
        <f t="shared" si="5"/>
        <v>67.2</v>
      </c>
      <c r="F27" s="48">
        <f t="shared" si="8"/>
        <v>234.00803571428571</v>
      </c>
      <c r="G27" s="76">
        <f t="shared" si="11"/>
        <v>17</v>
      </c>
      <c r="H27" s="77">
        <f t="shared" si="11"/>
        <v>22</v>
      </c>
      <c r="I27" s="77">
        <f t="shared" si="11"/>
        <v>260</v>
      </c>
      <c r="J27" s="77">
        <f t="shared" si="11"/>
        <v>10</v>
      </c>
      <c r="K27" s="78">
        <f t="shared" si="11"/>
        <v>5</v>
      </c>
      <c r="L27" s="30">
        <f t="shared" si="9"/>
        <v>15</v>
      </c>
      <c r="M27" s="30">
        <f t="shared" si="9"/>
        <v>20</v>
      </c>
      <c r="N27" s="30">
        <f t="shared" si="9"/>
        <v>200</v>
      </c>
      <c r="O27" s="30">
        <f t="shared" si="9"/>
        <v>10</v>
      </c>
      <c r="P27" s="30">
        <f t="shared" si="9"/>
        <v>5</v>
      </c>
      <c r="Q27" s="30">
        <f t="shared" si="9"/>
        <v>97</v>
      </c>
      <c r="R27" s="30">
        <f t="shared" si="9"/>
        <v>185</v>
      </c>
      <c r="T27" s="21">
        <v>3002</v>
      </c>
      <c r="U27" s="7"/>
      <c r="V27" s="7"/>
      <c r="W27" s="7"/>
      <c r="X27" s="7"/>
      <c r="Y27" s="7"/>
      <c r="Z27" s="7">
        <v>3</v>
      </c>
      <c r="AA27" s="7">
        <v>15</v>
      </c>
    </row>
    <row r="28" spans="1:50" x14ac:dyDescent="0.15">
      <c r="A28" s="8"/>
      <c r="B28" s="8">
        <v>1009</v>
      </c>
      <c r="D28" s="48" t="str">
        <f t="shared" si="4"/>
        <v/>
      </c>
      <c r="E28" s="48">
        <f t="shared" si="5"/>
        <v>0</v>
      </c>
      <c r="F28" s="48">
        <f t="shared" si="8"/>
        <v>234.00803571428571</v>
      </c>
      <c r="G28" s="58">
        <f t="shared" si="11"/>
        <v>19</v>
      </c>
      <c r="H28" s="59">
        <f t="shared" si="11"/>
        <v>24</v>
      </c>
      <c r="I28" s="59">
        <f t="shared" si="11"/>
        <v>320</v>
      </c>
      <c r="J28" s="59">
        <f t="shared" si="11"/>
        <v>10</v>
      </c>
      <c r="K28" s="60">
        <f t="shared" si="11"/>
        <v>5</v>
      </c>
      <c r="L28" s="30">
        <f t="shared" si="9"/>
        <v>15</v>
      </c>
      <c r="M28" s="30">
        <f t="shared" si="9"/>
        <v>20</v>
      </c>
      <c r="N28" s="30">
        <f t="shared" si="9"/>
        <v>200</v>
      </c>
      <c r="O28" s="30">
        <f t="shared" si="9"/>
        <v>10</v>
      </c>
      <c r="P28" s="30">
        <f t="shared" si="9"/>
        <v>5</v>
      </c>
      <c r="Q28" s="30">
        <f t="shared" si="9"/>
        <v>107</v>
      </c>
      <c r="R28" s="30">
        <f t="shared" si="9"/>
        <v>185</v>
      </c>
      <c r="T28" s="21">
        <v>3003</v>
      </c>
      <c r="U28" s="7"/>
      <c r="V28" s="7"/>
      <c r="W28" s="7"/>
      <c r="X28" s="7"/>
      <c r="Y28" s="7"/>
      <c r="Z28" s="7">
        <v>4</v>
      </c>
      <c r="AA28" s="7">
        <v>20</v>
      </c>
    </row>
    <row r="29" spans="1:50" x14ac:dyDescent="0.15">
      <c r="A29" s="8"/>
      <c r="B29" s="8">
        <v>1010</v>
      </c>
      <c r="D29" s="48" t="str">
        <f t="shared" si="4"/>
        <v/>
      </c>
      <c r="E29" s="48">
        <f t="shared" si="5"/>
        <v>0</v>
      </c>
      <c r="F29" s="48">
        <f t="shared" si="8"/>
        <v>234.00803571428571</v>
      </c>
      <c r="G29" s="70">
        <f t="shared" si="11"/>
        <v>19</v>
      </c>
      <c r="H29" s="71">
        <f t="shared" si="11"/>
        <v>24</v>
      </c>
      <c r="I29" s="71">
        <f t="shared" si="11"/>
        <v>320</v>
      </c>
      <c r="J29" s="71">
        <f t="shared" si="11"/>
        <v>10</v>
      </c>
      <c r="K29" s="72">
        <f t="shared" si="11"/>
        <v>5</v>
      </c>
      <c r="L29" s="30">
        <f t="shared" si="9"/>
        <v>15</v>
      </c>
      <c r="M29" s="30">
        <f t="shared" si="9"/>
        <v>20</v>
      </c>
      <c r="N29" s="30">
        <f t="shared" si="9"/>
        <v>200</v>
      </c>
      <c r="O29" s="30">
        <f t="shared" si="9"/>
        <v>10</v>
      </c>
      <c r="P29" s="30">
        <f t="shared" si="9"/>
        <v>5</v>
      </c>
      <c r="Q29" s="30">
        <f t="shared" si="9"/>
        <v>127</v>
      </c>
      <c r="R29" s="30">
        <f t="shared" si="9"/>
        <v>185</v>
      </c>
      <c r="T29" s="21">
        <v>3004</v>
      </c>
      <c r="U29" s="7"/>
      <c r="V29" s="7"/>
      <c r="W29" s="7"/>
      <c r="X29" s="7"/>
      <c r="Y29" s="7"/>
      <c r="Z29" s="7">
        <v>5</v>
      </c>
      <c r="AA29" s="7">
        <v>25</v>
      </c>
    </row>
    <row r="30" spans="1:50" x14ac:dyDescent="0.15">
      <c r="A30" s="41">
        <v>3002</v>
      </c>
      <c r="B30" s="41"/>
      <c r="C30" s="3"/>
      <c r="D30" s="48">
        <f t="shared" si="4"/>
        <v>3.3333333333333335</v>
      </c>
      <c r="E30" s="48">
        <f t="shared" si="5"/>
        <v>-20.833333333333336</v>
      </c>
      <c r="F30" s="48">
        <f t="shared" si="8"/>
        <v>234.00803571428571</v>
      </c>
      <c r="G30" s="76">
        <f t="shared" si="11"/>
        <v>19</v>
      </c>
      <c r="H30" s="77">
        <f t="shared" si="11"/>
        <v>24</v>
      </c>
      <c r="I30" s="77">
        <f t="shared" si="11"/>
        <v>320</v>
      </c>
      <c r="J30" s="77">
        <f t="shared" si="11"/>
        <v>10</v>
      </c>
      <c r="K30" s="78">
        <f t="shared" si="11"/>
        <v>5</v>
      </c>
      <c r="L30" s="30">
        <f t="shared" si="9"/>
        <v>15</v>
      </c>
      <c r="M30" s="30">
        <f t="shared" si="9"/>
        <v>20</v>
      </c>
      <c r="N30" s="30">
        <f t="shared" si="9"/>
        <v>200</v>
      </c>
      <c r="O30" s="30">
        <f t="shared" si="9"/>
        <v>10</v>
      </c>
      <c r="P30" s="30">
        <f t="shared" si="9"/>
        <v>5</v>
      </c>
      <c r="Q30" s="30">
        <f t="shared" si="9"/>
        <v>130</v>
      </c>
      <c r="R30" s="30">
        <f t="shared" si="9"/>
        <v>200</v>
      </c>
      <c r="T30" s="21">
        <v>3005</v>
      </c>
      <c r="U30" s="7"/>
      <c r="V30" s="7"/>
      <c r="W30" s="7"/>
      <c r="X30" s="7"/>
      <c r="Y30" s="7"/>
      <c r="Z30" s="7">
        <v>6</v>
      </c>
      <c r="AA30" s="7">
        <v>30</v>
      </c>
    </row>
    <row r="31" spans="1:50" x14ac:dyDescent="0.15">
      <c r="A31" s="8">
        <v>3003</v>
      </c>
      <c r="B31" s="8">
        <v>1010</v>
      </c>
      <c r="D31" s="48">
        <f t="shared" si="4"/>
        <v>5</v>
      </c>
      <c r="E31" s="48">
        <f t="shared" si="5"/>
        <v>6</v>
      </c>
      <c r="F31" s="48">
        <f t="shared" si="8"/>
        <v>240.00803571428571</v>
      </c>
      <c r="G31" s="58">
        <f>L31+INT($Q31/$AI$7)*AD$7</f>
        <v>21</v>
      </c>
      <c r="H31" s="59">
        <f t="shared" si="11"/>
        <v>26</v>
      </c>
      <c r="I31" s="59">
        <f t="shared" si="11"/>
        <v>380</v>
      </c>
      <c r="J31" s="59">
        <f t="shared" si="11"/>
        <v>10</v>
      </c>
      <c r="K31" s="60">
        <f t="shared" si="11"/>
        <v>5</v>
      </c>
      <c r="L31" s="30">
        <f t="shared" si="9"/>
        <v>15</v>
      </c>
      <c r="M31" s="30">
        <f t="shared" si="9"/>
        <v>20</v>
      </c>
      <c r="N31" s="30">
        <f t="shared" si="9"/>
        <v>200</v>
      </c>
      <c r="O31" s="30">
        <f t="shared" si="9"/>
        <v>10</v>
      </c>
      <c r="P31" s="30">
        <f t="shared" si="9"/>
        <v>5</v>
      </c>
      <c r="Q31" s="30">
        <f t="shared" si="9"/>
        <v>154</v>
      </c>
      <c r="R31" s="30">
        <f t="shared" si="9"/>
        <v>220</v>
      </c>
      <c r="T31" s="21">
        <v>3006</v>
      </c>
      <c r="U31" s="7"/>
      <c r="V31" s="7"/>
      <c r="W31" s="7"/>
      <c r="X31" s="7"/>
      <c r="Y31" s="7"/>
      <c r="Z31" s="7">
        <v>7</v>
      </c>
      <c r="AA31" s="7">
        <v>35</v>
      </c>
    </row>
    <row r="32" spans="1:50" x14ac:dyDescent="0.15">
      <c r="A32" s="8" t="s">
        <v>123</v>
      </c>
      <c r="B32" s="8">
        <v>1010</v>
      </c>
      <c r="D32" s="48" t="str">
        <f t="shared" si="4"/>
        <v/>
      </c>
      <c r="E32" s="48">
        <f t="shared" si="5"/>
        <v>0</v>
      </c>
      <c r="F32" s="48">
        <f t="shared" si="8"/>
        <v>240.00803571428571</v>
      </c>
      <c r="G32" s="58">
        <f t="shared" si="11"/>
        <v>21</v>
      </c>
      <c r="H32" s="59">
        <f t="shared" si="11"/>
        <v>26</v>
      </c>
      <c r="I32" s="59">
        <f t="shared" si="11"/>
        <v>380</v>
      </c>
      <c r="J32" s="59">
        <f t="shared" si="11"/>
        <v>10</v>
      </c>
      <c r="K32" s="60">
        <f>P32+INT($Q32/$AI$7)*AH$7</f>
        <v>5</v>
      </c>
      <c r="L32" s="30">
        <f t="shared" si="9"/>
        <v>15</v>
      </c>
      <c r="M32" s="30">
        <f t="shared" si="9"/>
        <v>20</v>
      </c>
      <c r="N32" s="30">
        <f t="shared" si="9"/>
        <v>200</v>
      </c>
      <c r="O32" s="30">
        <f t="shared" si="9"/>
        <v>10</v>
      </c>
      <c r="P32" s="30">
        <f t="shared" si="9"/>
        <v>5</v>
      </c>
      <c r="Q32" s="30">
        <f t="shared" si="9"/>
        <v>174</v>
      </c>
      <c r="R32" s="30">
        <f t="shared" si="9"/>
        <v>220</v>
      </c>
      <c r="T32" s="21">
        <v>3007</v>
      </c>
      <c r="U32" s="7"/>
      <c r="V32" s="7"/>
      <c r="W32" s="7"/>
      <c r="X32" s="7"/>
      <c r="Y32" s="7"/>
      <c r="Z32" s="7">
        <v>8</v>
      </c>
      <c r="AA32" s="7">
        <v>40</v>
      </c>
    </row>
    <row r="33" spans="1:27" x14ac:dyDescent="0.15">
      <c r="A33" s="8"/>
      <c r="B33" s="8">
        <v>1009</v>
      </c>
      <c r="D33" s="48" t="str">
        <f t="shared" si="4"/>
        <v/>
      </c>
      <c r="E33" s="48">
        <f t="shared" si="5"/>
        <v>0</v>
      </c>
      <c r="F33" s="48">
        <f t="shared" si="8"/>
        <v>240.00803571428571</v>
      </c>
      <c r="G33" s="73">
        <f>L33+INT($Q33/$AI$7)*AD$7</f>
        <v>21</v>
      </c>
      <c r="H33" s="74">
        <f t="shared" si="11"/>
        <v>26</v>
      </c>
      <c r="I33" s="74">
        <f t="shared" si="11"/>
        <v>380</v>
      </c>
      <c r="J33" s="74">
        <f t="shared" si="11"/>
        <v>10</v>
      </c>
      <c r="K33" s="75">
        <f t="shared" si="11"/>
        <v>5</v>
      </c>
      <c r="L33" s="30">
        <f t="shared" si="9"/>
        <v>15</v>
      </c>
      <c r="M33" s="30">
        <f t="shared" si="9"/>
        <v>20</v>
      </c>
      <c r="N33" s="30">
        <f t="shared" si="9"/>
        <v>200</v>
      </c>
      <c r="O33" s="30">
        <f t="shared" si="9"/>
        <v>10</v>
      </c>
      <c r="P33" s="30">
        <f t="shared" si="9"/>
        <v>5</v>
      </c>
      <c r="Q33" s="30">
        <f t="shared" si="9"/>
        <v>184</v>
      </c>
      <c r="R33" s="30">
        <f t="shared" si="9"/>
        <v>220</v>
      </c>
      <c r="T33" s="21">
        <v>3008</v>
      </c>
      <c r="U33" s="7"/>
      <c r="V33" s="7"/>
      <c r="W33" s="7"/>
      <c r="X33" s="7"/>
      <c r="Y33" s="7"/>
      <c r="Z33" s="7">
        <v>9</v>
      </c>
      <c r="AA33" s="7">
        <v>45</v>
      </c>
    </row>
    <row r="34" spans="1:27" x14ac:dyDescent="0.15">
      <c r="A34" s="46">
        <v>3004</v>
      </c>
      <c r="B34" s="46">
        <v>1000</v>
      </c>
      <c r="C34" s="47"/>
      <c r="D34" s="48">
        <f t="shared" si="4"/>
        <v>8</v>
      </c>
      <c r="E34" s="48">
        <f t="shared" si="5"/>
        <v>101.6</v>
      </c>
      <c r="F34" s="48">
        <f t="shared" si="8"/>
        <v>341.60803571428573</v>
      </c>
      <c r="G34" s="76">
        <f t="shared" si="11"/>
        <v>21</v>
      </c>
      <c r="H34" s="77">
        <f t="shared" si="11"/>
        <v>31</v>
      </c>
      <c r="I34" s="77">
        <f t="shared" si="11"/>
        <v>380</v>
      </c>
      <c r="J34" s="77">
        <f t="shared" si="11"/>
        <v>10</v>
      </c>
      <c r="K34" s="78">
        <f t="shared" si="11"/>
        <v>5</v>
      </c>
      <c r="L34" s="30">
        <f t="shared" si="9"/>
        <v>15</v>
      </c>
      <c r="M34" s="30">
        <f t="shared" si="9"/>
        <v>25</v>
      </c>
      <c r="N34" s="30">
        <f t="shared" si="9"/>
        <v>200</v>
      </c>
      <c r="O34" s="30">
        <f t="shared" si="9"/>
        <v>10</v>
      </c>
      <c r="P34" s="30">
        <f t="shared" si="9"/>
        <v>5</v>
      </c>
      <c r="Q34" s="30">
        <f t="shared" si="9"/>
        <v>189</v>
      </c>
      <c r="R34" s="30">
        <f t="shared" si="9"/>
        <v>245</v>
      </c>
      <c r="T34" s="21">
        <v>3009</v>
      </c>
      <c r="U34" s="7"/>
      <c r="V34" s="7"/>
      <c r="W34" s="7"/>
      <c r="X34" s="7"/>
      <c r="Y34" s="7"/>
      <c r="Z34" s="7">
        <v>10</v>
      </c>
      <c r="AA34" s="7">
        <v>50</v>
      </c>
    </row>
    <row r="35" spans="1:27" x14ac:dyDescent="0.15">
      <c r="A35" s="8"/>
      <c r="B35" s="8">
        <v>1003</v>
      </c>
      <c r="D35" s="48" t="str">
        <f t="shared" si="4"/>
        <v/>
      </c>
      <c r="E35" s="48">
        <f t="shared" si="5"/>
        <v>0</v>
      </c>
      <c r="F35" s="48">
        <f t="shared" si="8"/>
        <v>341.60803571428573</v>
      </c>
      <c r="G35" s="58">
        <f t="shared" si="11"/>
        <v>26</v>
      </c>
      <c r="H35" s="59">
        <f t="shared" si="11"/>
        <v>31</v>
      </c>
      <c r="I35" s="59">
        <f t="shared" si="11"/>
        <v>380</v>
      </c>
      <c r="J35" s="59">
        <f t="shared" si="11"/>
        <v>10</v>
      </c>
      <c r="K35" s="60">
        <f t="shared" si="11"/>
        <v>5</v>
      </c>
      <c r="L35" s="30">
        <f t="shared" si="9"/>
        <v>20</v>
      </c>
      <c r="M35" s="30">
        <f t="shared" si="9"/>
        <v>25</v>
      </c>
      <c r="N35" s="30">
        <f t="shared" si="9"/>
        <v>200</v>
      </c>
      <c r="O35" s="30">
        <f t="shared" si="9"/>
        <v>10</v>
      </c>
      <c r="P35" s="30">
        <f t="shared" si="9"/>
        <v>5</v>
      </c>
      <c r="Q35" s="30">
        <f t="shared" si="9"/>
        <v>189</v>
      </c>
      <c r="R35" s="30">
        <f t="shared" si="9"/>
        <v>245</v>
      </c>
      <c r="T35" s="21">
        <v>3010</v>
      </c>
      <c r="U35" s="7"/>
      <c r="V35" s="7"/>
      <c r="W35" s="7"/>
      <c r="X35" s="7"/>
      <c r="Y35" s="7"/>
      <c r="Z35" s="7">
        <v>11</v>
      </c>
      <c r="AA35" s="7">
        <v>60</v>
      </c>
    </row>
    <row r="36" spans="1:27" x14ac:dyDescent="0.15">
      <c r="A36" s="8"/>
      <c r="B36" s="8">
        <v>1006</v>
      </c>
      <c r="D36" s="48" t="str">
        <f t="shared" si="4"/>
        <v/>
      </c>
      <c r="E36" s="48">
        <f t="shared" si="5"/>
        <v>0</v>
      </c>
      <c r="F36" s="48">
        <f t="shared" si="8"/>
        <v>341.60803571428573</v>
      </c>
      <c r="G36" s="58">
        <f t="shared" si="11"/>
        <v>26</v>
      </c>
      <c r="H36" s="59">
        <f t="shared" si="11"/>
        <v>31</v>
      </c>
      <c r="I36" s="59">
        <f t="shared" si="11"/>
        <v>430</v>
      </c>
      <c r="J36" s="59">
        <f t="shared" si="11"/>
        <v>10</v>
      </c>
      <c r="K36" s="60">
        <f t="shared" si="11"/>
        <v>5</v>
      </c>
      <c r="L36" s="30">
        <f t="shared" si="9"/>
        <v>20</v>
      </c>
      <c r="M36" s="30">
        <f t="shared" si="9"/>
        <v>25</v>
      </c>
      <c r="N36" s="30">
        <f t="shared" si="9"/>
        <v>250</v>
      </c>
      <c r="O36" s="30">
        <f t="shared" si="9"/>
        <v>10</v>
      </c>
      <c r="P36" s="30">
        <f t="shared" si="9"/>
        <v>5</v>
      </c>
      <c r="Q36" s="30">
        <f t="shared" si="9"/>
        <v>189</v>
      </c>
      <c r="R36" s="30">
        <f t="shared" si="9"/>
        <v>245</v>
      </c>
      <c r="T36" s="21">
        <v>3011</v>
      </c>
      <c r="U36" s="7"/>
      <c r="V36" s="7"/>
      <c r="W36" s="7"/>
      <c r="X36" s="7"/>
      <c r="Y36" s="7"/>
      <c r="Z36" s="7">
        <v>12</v>
      </c>
      <c r="AA36" s="7">
        <v>70</v>
      </c>
    </row>
    <row r="37" spans="1:27" x14ac:dyDescent="0.15">
      <c r="A37" s="8">
        <v>3004</v>
      </c>
      <c r="B37" s="8">
        <v>1006</v>
      </c>
      <c r="D37" s="48">
        <f t="shared" si="4"/>
        <v>4.666666666666667</v>
      </c>
      <c r="E37" s="48">
        <f t="shared" si="5"/>
        <v>29.633333333333333</v>
      </c>
      <c r="F37" s="48">
        <f t="shared" si="8"/>
        <v>371.24136904761906</v>
      </c>
      <c r="G37" s="73">
        <f t="shared" si="11"/>
        <v>26</v>
      </c>
      <c r="H37" s="74">
        <f t="shared" si="11"/>
        <v>31</v>
      </c>
      <c r="I37" s="74">
        <f t="shared" si="11"/>
        <v>480</v>
      </c>
      <c r="J37" s="74">
        <f t="shared" si="11"/>
        <v>10</v>
      </c>
      <c r="K37" s="75">
        <f t="shared" si="11"/>
        <v>5</v>
      </c>
      <c r="L37" s="30">
        <f t="shared" si="9"/>
        <v>20</v>
      </c>
      <c r="M37" s="30">
        <f t="shared" si="9"/>
        <v>25</v>
      </c>
      <c r="N37" s="30">
        <f t="shared" si="9"/>
        <v>300</v>
      </c>
      <c r="O37" s="30">
        <f t="shared" si="9"/>
        <v>10</v>
      </c>
      <c r="P37" s="30">
        <f t="shared" si="9"/>
        <v>5</v>
      </c>
      <c r="Q37" s="30">
        <f t="shared" si="9"/>
        <v>194</v>
      </c>
      <c r="R37" s="30">
        <f t="shared" si="9"/>
        <v>270</v>
      </c>
      <c r="T37" s="21">
        <v>3012</v>
      </c>
      <c r="U37" s="7"/>
      <c r="V37" s="7"/>
      <c r="W37" s="7"/>
      <c r="X37" s="7"/>
      <c r="Y37" s="7"/>
      <c r="Z37" s="7">
        <v>13</v>
      </c>
      <c r="AA37" s="7">
        <v>80</v>
      </c>
    </row>
    <row r="38" spans="1:27" x14ac:dyDescent="0.15">
      <c r="A38" s="46">
        <v>3005</v>
      </c>
      <c r="B38" s="46">
        <v>1010</v>
      </c>
      <c r="C38" s="47"/>
      <c r="D38" s="48">
        <f t="shared" si="4"/>
        <v>8</v>
      </c>
      <c r="E38" s="48">
        <f t="shared" si="5"/>
        <v>172.8</v>
      </c>
      <c r="F38" s="48">
        <f t="shared" si="8"/>
        <v>544.04136904761913</v>
      </c>
      <c r="G38" s="76">
        <f t="shared" si="11"/>
        <v>28</v>
      </c>
      <c r="H38" s="77">
        <f t="shared" si="11"/>
        <v>33</v>
      </c>
      <c r="I38" s="77">
        <f t="shared" si="11"/>
        <v>540</v>
      </c>
      <c r="J38" s="77">
        <f t="shared" si="11"/>
        <v>10</v>
      </c>
      <c r="K38" s="78">
        <f t="shared" si="11"/>
        <v>5</v>
      </c>
      <c r="L38" s="30">
        <f t="shared" si="9"/>
        <v>20</v>
      </c>
      <c r="M38" s="30">
        <f t="shared" si="9"/>
        <v>25</v>
      </c>
      <c r="N38" s="30">
        <f t="shared" si="9"/>
        <v>300</v>
      </c>
      <c r="O38" s="30">
        <f t="shared" si="9"/>
        <v>10</v>
      </c>
      <c r="P38" s="30">
        <f t="shared" si="9"/>
        <v>5</v>
      </c>
      <c r="Q38" s="30">
        <f t="shared" si="9"/>
        <v>220</v>
      </c>
      <c r="R38" s="30">
        <f t="shared" si="9"/>
        <v>300</v>
      </c>
      <c r="T38" s="21">
        <v>3013</v>
      </c>
      <c r="U38" s="7"/>
      <c r="V38" s="7"/>
      <c r="W38" s="7"/>
      <c r="X38" s="7"/>
      <c r="Y38" s="7"/>
      <c r="Z38" s="7">
        <v>14</v>
      </c>
      <c r="AA38" s="7">
        <v>100</v>
      </c>
    </row>
    <row r="39" spans="1:27" x14ac:dyDescent="0.15">
      <c r="A39" s="8"/>
      <c r="B39" s="8"/>
      <c r="D39" s="48" t="str">
        <f t="shared" si="4"/>
        <v/>
      </c>
      <c r="E39" s="48">
        <f t="shared" si="5"/>
        <v>0</v>
      </c>
      <c r="F39" s="48">
        <f t="shared" si="8"/>
        <v>544.04136904761913</v>
      </c>
      <c r="G39" s="58">
        <f t="shared" si="11"/>
        <v>28</v>
      </c>
      <c r="H39" s="59">
        <f t="shared" si="11"/>
        <v>33</v>
      </c>
      <c r="I39" s="59">
        <f t="shared" si="11"/>
        <v>540</v>
      </c>
      <c r="J39" s="59">
        <f t="shared" si="11"/>
        <v>10</v>
      </c>
      <c r="K39" s="60">
        <f t="shared" si="11"/>
        <v>5</v>
      </c>
      <c r="L39" s="30">
        <f t="shared" si="9"/>
        <v>20</v>
      </c>
      <c r="M39" s="30">
        <f t="shared" si="9"/>
        <v>25</v>
      </c>
      <c r="N39" s="30">
        <f t="shared" si="9"/>
        <v>300</v>
      </c>
      <c r="O39" s="30">
        <f t="shared" si="9"/>
        <v>10</v>
      </c>
      <c r="P39" s="30">
        <f t="shared" si="9"/>
        <v>5</v>
      </c>
      <c r="Q39" s="30">
        <f t="shared" si="9"/>
        <v>220</v>
      </c>
      <c r="R39" s="30">
        <f t="shared" si="9"/>
        <v>300</v>
      </c>
    </row>
    <row r="40" spans="1:27" x14ac:dyDescent="0.15">
      <c r="A40" s="8"/>
      <c r="B40" s="8">
        <v>1001</v>
      </c>
      <c r="D40" s="48" t="str">
        <f t="shared" si="4"/>
        <v/>
      </c>
      <c r="E40" s="48">
        <f t="shared" si="5"/>
        <v>0</v>
      </c>
      <c r="F40" s="48">
        <f t="shared" si="8"/>
        <v>544.04136904761913</v>
      </c>
      <c r="G40" s="58">
        <f t="shared" si="11"/>
        <v>28</v>
      </c>
      <c r="H40" s="59">
        <f t="shared" si="11"/>
        <v>43</v>
      </c>
      <c r="I40" s="59">
        <f t="shared" si="11"/>
        <v>540</v>
      </c>
      <c r="J40" s="59">
        <f t="shared" si="11"/>
        <v>10</v>
      </c>
      <c r="K40" s="60">
        <f t="shared" si="11"/>
        <v>5</v>
      </c>
      <c r="L40" s="30">
        <f t="shared" si="9"/>
        <v>20</v>
      </c>
      <c r="M40" s="30">
        <f t="shared" si="9"/>
        <v>35</v>
      </c>
      <c r="N40" s="30">
        <f t="shared" si="9"/>
        <v>300</v>
      </c>
      <c r="O40" s="30">
        <f t="shared" si="9"/>
        <v>10</v>
      </c>
      <c r="P40" s="30">
        <f t="shared" si="9"/>
        <v>5</v>
      </c>
      <c r="Q40" s="30">
        <f t="shared" si="9"/>
        <v>220</v>
      </c>
      <c r="R40" s="30">
        <f t="shared" si="9"/>
        <v>300</v>
      </c>
    </row>
    <row r="41" spans="1:27" x14ac:dyDescent="0.15">
      <c r="A41" s="8">
        <v>3000</v>
      </c>
      <c r="B41" s="8"/>
      <c r="D41" s="48">
        <f t="shared" si="4"/>
        <v>0.42857142857142866</v>
      </c>
      <c r="E41" s="48">
        <f t="shared" si="5"/>
        <v>-16.607142857142861</v>
      </c>
      <c r="F41" s="48">
        <f t="shared" si="8"/>
        <v>544.04136904761913</v>
      </c>
      <c r="G41" s="58">
        <f t="shared" si="11"/>
        <v>28</v>
      </c>
      <c r="H41" s="59">
        <f t="shared" si="11"/>
        <v>43</v>
      </c>
      <c r="I41" s="59">
        <f t="shared" si="11"/>
        <v>540</v>
      </c>
      <c r="J41" s="59">
        <f t="shared" si="11"/>
        <v>10</v>
      </c>
      <c r="K41" s="60">
        <f t="shared" si="11"/>
        <v>5</v>
      </c>
      <c r="L41" s="30">
        <f t="shared" si="9"/>
        <v>20</v>
      </c>
      <c r="M41" s="30">
        <f t="shared" si="9"/>
        <v>35</v>
      </c>
      <c r="N41" s="30">
        <f t="shared" si="9"/>
        <v>300</v>
      </c>
      <c r="O41" s="30">
        <f t="shared" si="9"/>
        <v>10</v>
      </c>
      <c r="P41" s="30">
        <f t="shared" si="9"/>
        <v>5</v>
      </c>
      <c r="Q41" s="30">
        <f t="shared" si="9"/>
        <v>221</v>
      </c>
      <c r="R41" s="30">
        <f t="shared" si="9"/>
        <v>305</v>
      </c>
    </row>
    <row r="42" spans="1:27" x14ac:dyDescent="0.15">
      <c r="A42" s="8">
        <v>3002</v>
      </c>
      <c r="B42" s="8"/>
      <c r="D42" s="48">
        <f t="shared" si="4"/>
        <v>1.6666666666666667</v>
      </c>
      <c r="E42" s="48">
        <f t="shared" si="5"/>
        <v>-50</v>
      </c>
      <c r="F42" s="48">
        <f t="shared" si="8"/>
        <v>544.04136904761913</v>
      </c>
      <c r="G42" s="70">
        <f t="shared" si="11"/>
        <v>28</v>
      </c>
      <c r="H42" s="71">
        <f t="shared" si="11"/>
        <v>43</v>
      </c>
      <c r="I42" s="71">
        <f t="shared" si="11"/>
        <v>540</v>
      </c>
      <c r="J42" s="71">
        <f t="shared" si="11"/>
        <v>10</v>
      </c>
      <c r="K42" s="72">
        <f t="shared" si="11"/>
        <v>5</v>
      </c>
      <c r="L42" s="30">
        <f t="shared" si="9"/>
        <v>20</v>
      </c>
      <c r="M42" s="30">
        <f t="shared" si="9"/>
        <v>35</v>
      </c>
      <c r="N42" s="30">
        <f t="shared" si="9"/>
        <v>300</v>
      </c>
      <c r="O42" s="30">
        <f t="shared" si="9"/>
        <v>10</v>
      </c>
      <c r="P42" s="30">
        <f t="shared" si="9"/>
        <v>5</v>
      </c>
      <c r="Q42" s="30">
        <f t="shared" si="9"/>
        <v>224</v>
      </c>
      <c r="R42" s="30">
        <f t="shared" si="9"/>
        <v>320</v>
      </c>
    </row>
    <row r="43" spans="1:27" x14ac:dyDescent="0.15">
      <c r="A43" s="41">
        <v>3003</v>
      </c>
      <c r="B43" s="41"/>
      <c r="C43" s="3"/>
      <c r="D43" s="48">
        <f t="shared" si="4"/>
        <v>2.1875</v>
      </c>
      <c r="E43" s="48">
        <f t="shared" si="5"/>
        <v>-47.25</v>
      </c>
      <c r="F43" s="48">
        <f t="shared" si="8"/>
        <v>544.04136904761913</v>
      </c>
      <c r="G43" s="70">
        <f t="shared" si="11"/>
        <v>28</v>
      </c>
      <c r="H43" s="71">
        <f t="shared" si="11"/>
        <v>43</v>
      </c>
      <c r="I43" s="71">
        <f t="shared" si="11"/>
        <v>540</v>
      </c>
      <c r="J43" s="71">
        <f t="shared" si="11"/>
        <v>10</v>
      </c>
      <c r="K43" s="72">
        <f t="shared" si="11"/>
        <v>5</v>
      </c>
      <c r="L43" s="30">
        <f t="shared" si="9"/>
        <v>20</v>
      </c>
      <c r="M43" s="30">
        <f t="shared" si="9"/>
        <v>35</v>
      </c>
      <c r="N43" s="30">
        <f t="shared" si="9"/>
        <v>300</v>
      </c>
      <c r="O43" s="30">
        <f t="shared" si="9"/>
        <v>10</v>
      </c>
      <c r="P43" s="30">
        <f t="shared" si="9"/>
        <v>5</v>
      </c>
      <c r="Q43" s="30">
        <f t="shared" si="9"/>
        <v>228</v>
      </c>
      <c r="R43" s="30">
        <f t="shared" si="9"/>
        <v>340</v>
      </c>
    </row>
    <row r="44" spans="1:27" x14ac:dyDescent="0.15">
      <c r="A44" s="41">
        <v>3004</v>
      </c>
      <c r="B44" s="41">
        <v>1017</v>
      </c>
      <c r="C44" s="3"/>
      <c r="D44" s="48">
        <f t="shared" si="4"/>
        <v>4</v>
      </c>
      <c r="E44" s="48">
        <f t="shared" si="5"/>
        <v>-35.56</v>
      </c>
      <c r="F44" s="48">
        <f t="shared" si="8"/>
        <v>544.04136904761913</v>
      </c>
      <c r="G44" s="76">
        <f t="shared" si="11"/>
        <v>28</v>
      </c>
      <c r="H44" s="77">
        <f t="shared" si="11"/>
        <v>43</v>
      </c>
      <c r="I44" s="77">
        <f t="shared" si="11"/>
        <v>540</v>
      </c>
      <c r="J44" s="77">
        <f t="shared" si="11"/>
        <v>10</v>
      </c>
      <c r="K44" s="78">
        <f t="shared" si="11"/>
        <v>7</v>
      </c>
      <c r="L44" s="30">
        <f t="shared" si="9"/>
        <v>20</v>
      </c>
      <c r="M44" s="30">
        <f t="shared" si="9"/>
        <v>35</v>
      </c>
      <c r="N44" s="30">
        <f t="shared" si="9"/>
        <v>300</v>
      </c>
      <c r="O44" s="30">
        <f t="shared" si="9"/>
        <v>10</v>
      </c>
      <c r="P44" s="30">
        <f t="shared" si="9"/>
        <v>7</v>
      </c>
      <c r="Q44" s="30">
        <f t="shared" si="9"/>
        <v>233</v>
      </c>
      <c r="R44" s="30">
        <f t="shared" si="9"/>
        <v>365</v>
      </c>
    </row>
    <row r="45" spans="1:27" x14ac:dyDescent="0.15">
      <c r="A45" s="8">
        <v>3004</v>
      </c>
      <c r="B45" s="8">
        <v>1007</v>
      </c>
      <c r="D45" s="48">
        <f t="shared" si="4"/>
        <v>4</v>
      </c>
      <c r="E45" s="48">
        <f t="shared" si="5"/>
        <v>-37.24</v>
      </c>
      <c r="F45" s="48">
        <f t="shared" si="8"/>
        <v>544.04136904761913</v>
      </c>
      <c r="G45" s="58">
        <f t="shared" si="11"/>
        <v>28</v>
      </c>
      <c r="H45" s="59">
        <f t="shared" si="11"/>
        <v>43</v>
      </c>
      <c r="I45" s="59">
        <f t="shared" si="11"/>
        <v>640</v>
      </c>
      <c r="J45" s="59">
        <f t="shared" si="11"/>
        <v>10</v>
      </c>
      <c r="K45" s="60">
        <f t="shared" si="11"/>
        <v>7</v>
      </c>
      <c r="L45" s="30">
        <f t="shared" si="9"/>
        <v>20</v>
      </c>
      <c r="M45" s="30">
        <f t="shared" si="9"/>
        <v>35</v>
      </c>
      <c r="N45" s="30">
        <f t="shared" si="9"/>
        <v>400</v>
      </c>
      <c r="O45" s="30">
        <f t="shared" si="9"/>
        <v>10</v>
      </c>
      <c r="P45" s="30">
        <f t="shared" si="9"/>
        <v>7</v>
      </c>
      <c r="Q45" s="30">
        <f t="shared" si="9"/>
        <v>238</v>
      </c>
      <c r="R45" s="30">
        <f t="shared" si="9"/>
        <v>390</v>
      </c>
    </row>
    <row r="46" spans="1:27" x14ac:dyDescent="0.15">
      <c r="A46" s="8">
        <v>3005</v>
      </c>
      <c r="B46" s="8">
        <v>1011</v>
      </c>
      <c r="D46" s="48">
        <f t="shared" si="4"/>
        <v>6.5454545454545459</v>
      </c>
      <c r="E46" s="48">
        <f t="shared" si="5"/>
        <v>49.483636363636364</v>
      </c>
      <c r="F46" s="48">
        <f t="shared" si="8"/>
        <v>593.52500541125551</v>
      </c>
      <c r="G46" s="58">
        <f t="shared" si="11"/>
        <v>30</v>
      </c>
      <c r="H46" s="59">
        <f t="shared" si="11"/>
        <v>45</v>
      </c>
      <c r="I46" s="59">
        <f t="shared" si="11"/>
        <v>700</v>
      </c>
      <c r="J46" s="59">
        <f t="shared" si="11"/>
        <v>10</v>
      </c>
      <c r="K46" s="60">
        <f t="shared" si="11"/>
        <v>7</v>
      </c>
      <c r="L46" s="30">
        <f t="shared" si="9"/>
        <v>20</v>
      </c>
      <c r="M46" s="30">
        <f t="shared" si="9"/>
        <v>35</v>
      </c>
      <c r="N46" s="30">
        <f t="shared" si="9"/>
        <v>400</v>
      </c>
      <c r="O46" s="30">
        <f t="shared" si="9"/>
        <v>10</v>
      </c>
      <c r="P46" s="30">
        <f t="shared" si="9"/>
        <v>7</v>
      </c>
      <c r="Q46" s="30">
        <f t="shared" si="9"/>
        <v>294</v>
      </c>
      <c r="R46" s="30">
        <f t="shared" si="9"/>
        <v>420</v>
      </c>
    </row>
    <row r="47" spans="1:27" x14ac:dyDescent="0.15">
      <c r="A47" s="8"/>
      <c r="B47" s="8">
        <v>1004</v>
      </c>
      <c r="D47" s="48" t="str">
        <f t="shared" si="4"/>
        <v/>
      </c>
      <c r="E47" s="48">
        <f t="shared" si="5"/>
        <v>0</v>
      </c>
      <c r="F47" s="48">
        <f t="shared" si="8"/>
        <v>593.52500541125551</v>
      </c>
      <c r="G47" s="58">
        <f t="shared" si="11"/>
        <v>40</v>
      </c>
      <c r="H47" s="59">
        <f t="shared" si="11"/>
        <v>45</v>
      </c>
      <c r="I47" s="59">
        <f t="shared" si="11"/>
        <v>700</v>
      </c>
      <c r="J47" s="59">
        <f t="shared" si="11"/>
        <v>10</v>
      </c>
      <c r="K47" s="60">
        <f t="shared" si="11"/>
        <v>7</v>
      </c>
      <c r="L47" s="30">
        <f t="shared" si="9"/>
        <v>30</v>
      </c>
      <c r="M47" s="30">
        <f t="shared" si="9"/>
        <v>35</v>
      </c>
      <c r="N47" s="30">
        <f t="shared" si="9"/>
        <v>400</v>
      </c>
      <c r="O47" s="30">
        <f t="shared" si="9"/>
        <v>10</v>
      </c>
      <c r="P47" s="30">
        <f t="shared" si="9"/>
        <v>7</v>
      </c>
      <c r="Q47" s="30">
        <f t="shared" si="9"/>
        <v>294</v>
      </c>
      <c r="R47" s="30">
        <f t="shared" si="9"/>
        <v>420</v>
      </c>
    </row>
    <row r="48" spans="1:27" x14ac:dyDescent="0.15">
      <c r="A48" s="8"/>
      <c r="B48" s="8">
        <v>1014</v>
      </c>
      <c r="D48" s="48" t="str">
        <f t="shared" si="4"/>
        <v/>
      </c>
      <c r="E48" s="48">
        <f t="shared" si="5"/>
        <v>0</v>
      </c>
      <c r="F48" s="48">
        <f t="shared" si="8"/>
        <v>593.52500541125551</v>
      </c>
      <c r="G48" s="58">
        <f t="shared" si="11"/>
        <v>40</v>
      </c>
      <c r="H48" s="59">
        <f t="shared" si="11"/>
        <v>45</v>
      </c>
      <c r="I48" s="59">
        <f t="shared" si="11"/>
        <v>700</v>
      </c>
      <c r="J48" s="59">
        <f t="shared" si="11"/>
        <v>12</v>
      </c>
      <c r="K48" s="60">
        <f t="shared" si="11"/>
        <v>7</v>
      </c>
      <c r="L48" s="30">
        <f t="shared" si="9"/>
        <v>30</v>
      </c>
      <c r="M48" s="30">
        <f t="shared" si="9"/>
        <v>35</v>
      </c>
      <c r="N48" s="30">
        <f t="shared" si="9"/>
        <v>400</v>
      </c>
      <c r="O48" s="30">
        <f t="shared" si="9"/>
        <v>12</v>
      </c>
      <c r="P48" s="30">
        <f t="shared" si="9"/>
        <v>7</v>
      </c>
      <c r="Q48" s="30">
        <f t="shared" si="9"/>
        <v>294</v>
      </c>
      <c r="R48" s="30">
        <f t="shared" si="9"/>
        <v>420</v>
      </c>
    </row>
    <row r="49" spans="1:18" x14ac:dyDescent="0.15">
      <c r="A49" s="8">
        <v>3005</v>
      </c>
      <c r="B49" s="8">
        <v>1011</v>
      </c>
      <c r="D49" s="48">
        <f t="shared" si="4"/>
        <v>3.0811365970558029</v>
      </c>
      <c r="E49" s="48">
        <f t="shared" si="5"/>
        <v>15.528928449161247</v>
      </c>
      <c r="F49" s="48">
        <f t="shared" si="8"/>
        <v>609.05393386041681</v>
      </c>
      <c r="G49" s="58">
        <f t="shared" si="11"/>
        <v>44</v>
      </c>
      <c r="H49" s="59">
        <f t="shared" si="11"/>
        <v>49</v>
      </c>
      <c r="I49" s="59">
        <f t="shared" si="11"/>
        <v>820</v>
      </c>
      <c r="J49" s="59">
        <f t="shared" si="11"/>
        <v>12</v>
      </c>
      <c r="K49" s="60">
        <f t="shared" si="11"/>
        <v>7</v>
      </c>
      <c r="L49" s="30">
        <f t="shared" si="9"/>
        <v>30</v>
      </c>
      <c r="M49" s="30">
        <f t="shared" si="9"/>
        <v>35</v>
      </c>
      <c r="N49" s="30">
        <f t="shared" si="9"/>
        <v>400</v>
      </c>
      <c r="O49" s="30">
        <f t="shared" si="9"/>
        <v>12</v>
      </c>
      <c r="P49" s="30">
        <f t="shared" si="9"/>
        <v>7</v>
      </c>
      <c r="Q49" s="30">
        <f t="shared" si="9"/>
        <v>350</v>
      </c>
      <c r="R49" s="30">
        <f t="shared" si="9"/>
        <v>450</v>
      </c>
    </row>
    <row r="50" spans="1:18" x14ac:dyDescent="0.15">
      <c r="A50" s="8">
        <v>3005</v>
      </c>
      <c r="B50" s="8">
        <v>1011</v>
      </c>
      <c r="D50" s="48">
        <f t="shared" si="4"/>
        <v>2.6246719160104988</v>
      </c>
      <c r="E50" s="48">
        <f t="shared" si="5"/>
        <v>0</v>
      </c>
      <c r="F50" s="48">
        <f t="shared" si="8"/>
        <v>609.05393386041681</v>
      </c>
      <c r="G50" s="58">
        <f t="shared" si="11"/>
        <v>46</v>
      </c>
      <c r="H50" s="59">
        <f t="shared" si="11"/>
        <v>51</v>
      </c>
      <c r="I50" s="59">
        <f t="shared" si="11"/>
        <v>880</v>
      </c>
      <c r="J50" s="59">
        <f t="shared" si="11"/>
        <v>12</v>
      </c>
      <c r="K50" s="60">
        <f t="shared" si="11"/>
        <v>7</v>
      </c>
      <c r="L50" s="30">
        <f t="shared" si="9"/>
        <v>30</v>
      </c>
      <c r="M50" s="30">
        <f t="shared" si="9"/>
        <v>35</v>
      </c>
      <c r="N50" s="30">
        <f t="shared" si="9"/>
        <v>400</v>
      </c>
      <c r="O50" s="30">
        <f t="shared" si="9"/>
        <v>12</v>
      </c>
      <c r="P50" s="30">
        <f t="shared" si="9"/>
        <v>7</v>
      </c>
      <c r="Q50" s="30">
        <f t="shared" si="9"/>
        <v>406</v>
      </c>
      <c r="R50" s="30">
        <f t="shared" si="9"/>
        <v>480</v>
      </c>
    </row>
    <row r="51" spans="1:18" x14ac:dyDescent="0.15">
      <c r="A51" s="8"/>
      <c r="B51" s="8">
        <v>1011</v>
      </c>
      <c r="D51" s="48" t="str">
        <f t="shared" si="4"/>
        <v/>
      </c>
      <c r="E51" s="48">
        <f t="shared" si="5"/>
        <v>0</v>
      </c>
      <c r="F51" s="48">
        <f t="shared" si="8"/>
        <v>609.05393386041681</v>
      </c>
      <c r="G51" s="58">
        <f t="shared" si="11"/>
        <v>48</v>
      </c>
      <c r="H51" s="59">
        <f t="shared" si="11"/>
        <v>53</v>
      </c>
      <c r="I51" s="59">
        <f t="shared" si="11"/>
        <v>940</v>
      </c>
      <c r="J51" s="59">
        <f t="shared" si="11"/>
        <v>12</v>
      </c>
      <c r="K51" s="60">
        <f t="shared" si="11"/>
        <v>7</v>
      </c>
      <c r="L51" s="30">
        <f t="shared" si="9"/>
        <v>30</v>
      </c>
      <c r="M51" s="30">
        <f t="shared" si="9"/>
        <v>35</v>
      </c>
      <c r="N51" s="30">
        <f t="shared" si="9"/>
        <v>400</v>
      </c>
      <c r="O51" s="30">
        <f t="shared" si="9"/>
        <v>12</v>
      </c>
      <c r="P51" s="30">
        <f t="shared" si="9"/>
        <v>7</v>
      </c>
      <c r="Q51" s="30">
        <f t="shared" si="9"/>
        <v>456</v>
      </c>
      <c r="R51" s="30">
        <f t="shared" si="9"/>
        <v>480</v>
      </c>
    </row>
    <row r="52" spans="1:18" x14ac:dyDescent="0.15">
      <c r="A52" s="8">
        <v>3005</v>
      </c>
      <c r="B52" s="8">
        <v>1001</v>
      </c>
      <c r="D52" s="48">
        <f t="shared" si="4"/>
        <v>2.2860045720091442</v>
      </c>
      <c r="E52" s="48">
        <f t="shared" si="5"/>
        <v>-11.521463042926086</v>
      </c>
      <c r="F52" s="48">
        <f t="shared" si="8"/>
        <v>609.05393386041681</v>
      </c>
      <c r="G52" s="70">
        <f t="shared" si="11"/>
        <v>48</v>
      </c>
      <c r="H52" s="71">
        <f t="shared" si="11"/>
        <v>63</v>
      </c>
      <c r="I52" s="71">
        <f t="shared" si="11"/>
        <v>940</v>
      </c>
      <c r="J52" s="71">
        <f t="shared" si="11"/>
        <v>12</v>
      </c>
      <c r="K52" s="72">
        <f t="shared" si="11"/>
        <v>7</v>
      </c>
      <c r="L52" s="30">
        <f t="shared" si="9"/>
        <v>30</v>
      </c>
      <c r="M52" s="30">
        <f t="shared" si="9"/>
        <v>45</v>
      </c>
      <c r="N52" s="30">
        <f t="shared" si="9"/>
        <v>400</v>
      </c>
      <c r="O52" s="30">
        <f t="shared" si="9"/>
        <v>12</v>
      </c>
      <c r="P52" s="30">
        <f t="shared" si="9"/>
        <v>7</v>
      </c>
      <c r="Q52" s="30">
        <f t="shared" si="9"/>
        <v>462</v>
      </c>
      <c r="R52" s="30">
        <f t="shared" si="9"/>
        <v>510</v>
      </c>
    </row>
    <row r="53" spans="1:18" x14ac:dyDescent="0.15">
      <c r="A53" s="41">
        <v>3005</v>
      </c>
      <c r="B53" s="41">
        <v>1011</v>
      </c>
      <c r="C53" s="3"/>
      <c r="D53" s="48">
        <f t="shared" si="4"/>
        <v>2.2860045720091442</v>
      </c>
      <c r="E53" s="48">
        <f t="shared" si="5"/>
        <v>-40.325120650241303</v>
      </c>
      <c r="F53" s="48">
        <f t="shared" si="8"/>
        <v>609.05393386041681</v>
      </c>
      <c r="G53" s="73">
        <f t="shared" si="11"/>
        <v>50</v>
      </c>
      <c r="H53" s="74">
        <f t="shared" si="11"/>
        <v>65</v>
      </c>
      <c r="I53" s="74">
        <f t="shared" si="11"/>
        <v>1000</v>
      </c>
      <c r="J53" s="74">
        <f t="shared" si="11"/>
        <v>12</v>
      </c>
      <c r="K53" s="75">
        <f t="shared" si="11"/>
        <v>7</v>
      </c>
      <c r="L53" s="30">
        <f t="shared" si="9"/>
        <v>30</v>
      </c>
      <c r="M53" s="30">
        <f t="shared" si="9"/>
        <v>45</v>
      </c>
      <c r="N53" s="30">
        <f t="shared" si="9"/>
        <v>400</v>
      </c>
      <c r="O53" s="30">
        <f t="shared" si="9"/>
        <v>12</v>
      </c>
      <c r="P53" s="30">
        <f t="shared" si="9"/>
        <v>7</v>
      </c>
      <c r="Q53" s="30">
        <f t="shared" si="9"/>
        <v>518</v>
      </c>
      <c r="R53" s="30">
        <f t="shared" si="9"/>
        <v>540</v>
      </c>
    </row>
    <row r="54" spans="1:18" x14ac:dyDescent="0.15">
      <c r="A54" s="46">
        <v>3006</v>
      </c>
      <c r="B54" s="46"/>
      <c r="C54" s="47"/>
      <c r="D54" s="48">
        <f t="shared" si="4"/>
        <v>8</v>
      </c>
      <c r="E54" s="48">
        <f t="shared" si="5"/>
        <v>230.56</v>
      </c>
      <c r="F54" s="48">
        <f t="shared" si="8"/>
        <v>839.61393386041686</v>
      </c>
      <c r="G54" s="76">
        <f t="shared" si="11"/>
        <v>50</v>
      </c>
      <c r="H54" s="77">
        <f t="shared" si="11"/>
        <v>65</v>
      </c>
      <c r="I54" s="77">
        <f t="shared" si="11"/>
        <v>1000</v>
      </c>
      <c r="J54" s="77">
        <f t="shared" si="11"/>
        <v>12</v>
      </c>
      <c r="K54" s="78">
        <f t="shared" si="11"/>
        <v>7</v>
      </c>
      <c r="L54" s="30">
        <f t="shared" si="9"/>
        <v>30</v>
      </c>
      <c r="M54" s="30">
        <f t="shared" ref="M54:R96" si="12">IFERROR(VLOOKUP($A54,$T$5:$AA$38,M$2,0),0)+IFERROR(VLOOKUP($B54,$T$5:$AA$38,M$2,0),0)+M53</f>
        <v>45</v>
      </c>
      <c r="N54" s="30">
        <f t="shared" si="12"/>
        <v>400</v>
      </c>
      <c r="O54" s="30">
        <f t="shared" si="12"/>
        <v>12</v>
      </c>
      <c r="P54" s="30">
        <f t="shared" si="12"/>
        <v>7</v>
      </c>
      <c r="Q54" s="30">
        <f t="shared" si="12"/>
        <v>525</v>
      </c>
      <c r="R54" s="30">
        <f t="shared" si="12"/>
        <v>575</v>
      </c>
    </row>
    <row r="55" spans="1:18" x14ac:dyDescent="0.15">
      <c r="A55" s="8">
        <v>3006</v>
      </c>
      <c r="B55" s="8">
        <v>1011</v>
      </c>
      <c r="D55" s="48">
        <f t="shared" si="4"/>
        <v>8</v>
      </c>
      <c r="E55" s="48">
        <f t="shared" si="5"/>
        <v>230.56</v>
      </c>
      <c r="F55" s="48">
        <f t="shared" si="8"/>
        <v>1070.1739338604168</v>
      </c>
      <c r="G55" s="58">
        <f t="shared" si="11"/>
        <v>52</v>
      </c>
      <c r="H55" s="59">
        <f t="shared" si="11"/>
        <v>67</v>
      </c>
      <c r="I55" s="59">
        <f t="shared" si="11"/>
        <v>1060</v>
      </c>
      <c r="J55" s="59">
        <f t="shared" si="11"/>
        <v>12</v>
      </c>
      <c r="K55" s="60">
        <f t="shared" si="11"/>
        <v>7</v>
      </c>
      <c r="L55" s="30">
        <f t="shared" ref="L55:O118" si="13">IFERROR(VLOOKUP($A55,$T$5:$AA$38,L$2,0),0)+IFERROR(VLOOKUP($B55,$T$5:$AA$38,L$2,0),0)+L54</f>
        <v>30</v>
      </c>
      <c r="M55" s="30">
        <f t="shared" si="12"/>
        <v>45</v>
      </c>
      <c r="N55" s="30">
        <f t="shared" si="12"/>
        <v>400</v>
      </c>
      <c r="O55" s="30">
        <f t="shared" si="12"/>
        <v>12</v>
      </c>
      <c r="P55" s="30">
        <f t="shared" si="12"/>
        <v>7</v>
      </c>
      <c r="Q55" s="30">
        <f t="shared" si="12"/>
        <v>582</v>
      </c>
      <c r="R55" s="30">
        <f t="shared" si="12"/>
        <v>610</v>
      </c>
    </row>
    <row r="56" spans="1:18" x14ac:dyDescent="0.15">
      <c r="A56" s="8"/>
      <c r="B56" s="8">
        <v>1007</v>
      </c>
      <c r="C56" t="s">
        <v>177</v>
      </c>
      <c r="D56" s="48" t="str">
        <f t="shared" si="4"/>
        <v/>
      </c>
      <c r="E56" s="48">
        <f t="shared" si="5"/>
        <v>0</v>
      </c>
      <c r="F56" s="48">
        <f t="shared" si="8"/>
        <v>1070.1739338604168</v>
      </c>
      <c r="G56" s="70">
        <f>L56+INT($Q56/$AI$7)*AD$7+INT($R56/$AJ$6)*AD$6</f>
        <v>67</v>
      </c>
      <c r="H56" s="71">
        <f t="shared" ref="H56:K71" si="14">M56+INT($Q56/$AI$7)*AE$7+INT($R56/$AJ$6)*AE$6</f>
        <v>82</v>
      </c>
      <c r="I56" s="71">
        <f t="shared" si="14"/>
        <v>1460</v>
      </c>
      <c r="J56" s="71">
        <f t="shared" si="14"/>
        <v>13.5</v>
      </c>
      <c r="K56" s="72">
        <f t="shared" si="14"/>
        <v>7.9</v>
      </c>
      <c r="L56" s="30">
        <f t="shared" si="13"/>
        <v>30</v>
      </c>
      <c r="M56" s="30">
        <f t="shared" si="12"/>
        <v>45</v>
      </c>
      <c r="N56" s="30">
        <f t="shared" si="12"/>
        <v>500</v>
      </c>
      <c r="O56" s="30">
        <f t="shared" si="12"/>
        <v>12</v>
      </c>
      <c r="P56" s="30">
        <f t="shared" si="12"/>
        <v>7</v>
      </c>
      <c r="Q56" s="30">
        <f t="shared" si="12"/>
        <v>582</v>
      </c>
      <c r="R56" s="30">
        <f t="shared" si="12"/>
        <v>610</v>
      </c>
    </row>
    <row r="57" spans="1:18" x14ac:dyDescent="0.15">
      <c r="A57" s="41">
        <v>3006</v>
      </c>
      <c r="B57" s="41">
        <v>1011</v>
      </c>
      <c r="C57" s="3"/>
      <c r="D57" s="48">
        <f t="shared" si="4"/>
        <v>3.7040816326530606</v>
      </c>
      <c r="E57" s="48">
        <f t="shared" si="5"/>
        <v>24.761785714285708</v>
      </c>
      <c r="F57" s="48">
        <f t="shared" si="8"/>
        <v>1094.9357195747025</v>
      </c>
      <c r="G57" s="76">
        <f t="shared" ref="G57:K72" si="15">L57+INT($Q57/$AI$7)*AD$7+INT($R57/$AJ$6)*AD$6</f>
        <v>69</v>
      </c>
      <c r="H57" s="77">
        <f t="shared" si="14"/>
        <v>84</v>
      </c>
      <c r="I57" s="77">
        <f t="shared" si="14"/>
        <v>1520</v>
      </c>
      <c r="J57" s="77">
        <f t="shared" si="14"/>
        <v>13.5</v>
      </c>
      <c r="K57" s="78">
        <f t="shared" si="14"/>
        <v>7.9</v>
      </c>
      <c r="L57" s="30">
        <f t="shared" si="13"/>
        <v>30</v>
      </c>
      <c r="M57" s="30">
        <f t="shared" si="12"/>
        <v>45</v>
      </c>
      <c r="N57" s="30">
        <f t="shared" si="12"/>
        <v>500</v>
      </c>
      <c r="O57" s="30">
        <f t="shared" si="12"/>
        <v>12</v>
      </c>
      <c r="P57" s="30">
        <f t="shared" si="12"/>
        <v>7</v>
      </c>
      <c r="Q57" s="30">
        <f t="shared" si="12"/>
        <v>639</v>
      </c>
      <c r="R57" s="30">
        <f t="shared" si="12"/>
        <v>645</v>
      </c>
    </row>
    <row r="58" spans="1:18" x14ac:dyDescent="0.15">
      <c r="A58" s="8">
        <v>3006</v>
      </c>
      <c r="B58" s="8">
        <v>1010</v>
      </c>
      <c r="D58" s="48">
        <f t="shared" si="4"/>
        <v>3.4861944777911162</v>
      </c>
      <c r="E58" s="48">
        <f t="shared" si="5"/>
        <v>13.983126050420164</v>
      </c>
      <c r="F58" s="48">
        <f t="shared" si="8"/>
        <v>1108.9188456251227</v>
      </c>
      <c r="G58" s="58">
        <f t="shared" si="15"/>
        <v>71</v>
      </c>
      <c r="H58" s="59">
        <f t="shared" si="14"/>
        <v>86</v>
      </c>
      <c r="I58" s="59">
        <f t="shared" si="14"/>
        <v>1580</v>
      </c>
      <c r="J58" s="59">
        <f t="shared" si="14"/>
        <v>13.5</v>
      </c>
      <c r="K58" s="60">
        <f t="shared" si="14"/>
        <v>7.9</v>
      </c>
      <c r="L58" s="30">
        <f t="shared" si="13"/>
        <v>30</v>
      </c>
      <c r="M58" s="30">
        <f t="shared" si="12"/>
        <v>45</v>
      </c>
      <c r="N58" s="30">
        <f t="shared" si="12"/>
        <v>500</v>
      </c>
      <c r="O58" s="30">
        <f t="shared" si="12"/>
        <v>12</v>
      </c>
      <c r="P58" s="30">
        <f t="shared" si="12"/>
        <v>7</v>
      </c>
      <c r="Q58" s="30">
        <f t="shared" si="12"/>
        <v>666</v>
      </c>
      <c r="R58" s="30">
        <f t="shared" si="12"/>
        <v>680</v>
      </c>
    </row>
    <row r="59" spans="1:18" x14ac:dyDescent="0.15">
      <c r="A59" s="8"/>
      <c r="B59" s="8">
        <v>1001</v>
      </c>
      <c r="D59" s="48" t="str">
        <f t="shared" si="4"/>
        <v/>
      </c>
      <c r="E59" s="48">
        <f t="shared" si="5"/>
        <v>0</v>
      </c>
      <c r="F59" s="48">
        <f t="shared" si="8"/>
        <v>1108.9188456251227</v>
      </c>
      <c r="G59" s="58">
        <f t="shared" si="15"/>
        <v>71</v>
      </c>
      <c r="H59" s="59">
        <f t="shared" si="14"/>
        <v>96</v>
      </c>
      <c r="I59" s="59">
        <f t="shared" si="14"/>
        <v>1580</v>
      </c>
      <c r="J59" s="59">
        <f t="shared" si="14"/>
        <v>13.5</v>
      </c>
      <c r="K59" s="60">
        <f t="shared" si="14"/>
        <v>7.9</v>
      </c>
      <c r="L59" s="30">
        <f t="shared" si="13"/>
        <v>30</v>
      </c>
      <c r="M59" s="30">
        <f t="shared" si="12"/>
        <v>55</v>
      </c>
      <c r="N59" s="30">
        <f t="shared" si="12"/>
        <v>500</v>
      </c>
      <c r="O59" s="30">
        <f t="shared" si="12"/>
        <v>12</v>
      </c>
      <c r="P59" s="30">
        <f t="shared" si="12"/>
        <v>7</v>
      </c>
      <c r="Q59" s="30">
        <f t="shared" si="12"/>
        <v>666</v>
      </c>
      <c r="R59" s="30">
        <f t="shared" si="12"/>
        <v>680</v>
      </c>
    </row>
    <row r="60" spans="1:18" x14ac:dyDescent="0.15">
      <c r="A60" s="8"/>
      <c r="B60" s="8">
        <v>1007</v>
      </c>
      <c r="D60" s="48" t="str">
        <f t="shared" si="4"/>
        <v/>
      </c>
      <c r="E60" s="48">
        <f t="shared" si="5"/>
        <v>0</v>
      </c>
      <c r="F60" s="48">
        <f t="shared" si="8"/>
        <v>1108.9188456251227</v>
      </c>
      <c r="G60" s="58">
        <f t="shared" si="15"/>
        <v>71</v>
      </c>
      <c r="H60" s="59">
        <f t="shared" si="14"/>
        <v>96</v>
      </c>
      <c r="I60" s="59">
        <f t="shared" si="14"/>
        <v>1680</v>
      </c>
      <c r="J60" s="59">
        <f t="shared" si="14"/>
        <v>13.5</v>
      </c>
      <c r="K60" s="60">
        <f t="shared" si="14"/>
        <v>7.9</v>
      </c>
      <c r="L60" s="30">
        <f t="shared" si="13"/>
        <v>30</v>
      </c>
      <c r="M60" s="30">
        <f t="shared" si="12"/>
        <v>55</v>
      </c>
      <c r="N60" s="30">
        <f t="shared" si="12"/>
        <v>600</v>
      </c>
      <c r="O60" s="30">
        <f t="shared" si="12"/>
        <v>12</v>
      </c>
      <c r="P60" s="30">
        <f t="shared" si="12"/>
        <v>7</v>
      </c>
      <c r="Q60" s="30">
        <f t="shared" si="12"/>
        <v>666</v>
      </c>
      <c r="R60" s="30">
        <f t="shared" si="12"/>
        <v>680</v>
      </c>
    </row>
    <row r="61" spans="1:18" x14ac:dyDescent="0.15">
      <c r="A61" s="8"/>
      <c r="B61" s="8">
        <v>1010</v>
      </c>
      <c r="D61" s="48" t="str">
        <f t="shared" si="4"/>
        <v/>
      </c>
      <c r="E61" s="48">
        <f t="shared" si="5"/>
        <v>0</v>
      </c>
      <c r="F61" s="48">
        <f t="shared" si="8"/>
        <v>1108.9188456251227</v>
      </c>
      <c r="G61" s="73">
        <f t="shared" si="15"/>
        <v>71</v>
      </c>
      <c r="H61" s="74">
        <f t="shared" si="14"/>
        <v>96</v>
      </c>
      <c r="I61" s="74">
        <f t="shared" si="14"/>
        <v>1680</v>
      </c>
      <c r="J61" s="74">
        <f t="shared" si="14"/>
        <v>13.5</v>
      </c>
      <c r="K61" s="75">
        <f t="shared" si="14"/>
        <v>7.9</v>
      </c>
      <c r="L61" s="30">
        <f t="shared" si="13"/>
        <v>30</v>
      </c>
      <c r="M61" s="30">
        <f t="shared" si="12"/>
        <v>55</v>
      </c>
      <c r="N61" s="30">
        <f t="shared" si="12"/>
        <v>600</v>
      </c>
      <c r="O61" s="30">
        <f t="shared" si="12"/>
        <v>12</v>
      </c>
      <c r="P61" s="30">
        <f t="shared" si="12"/>
        <v>7</v>
      </c>
      <c r="Q61" s="30">
        <f t="shared" si="12"/>
        <v>686</v>
      </c>
      <c r="R61" s="30">
        <f t="shared" si="12"/>
        <v>680</v>
      </c>
    </row>
    <row r="62" spans="1:18" x14ac:dyDescent="0.15">
      <c r="A62" s="46">
        <v>3007</v>
      </c>
      <c r="B62" s="46">
        <v>1011</v>
      </c>
      <c r="C62" s="47"/>
      <c r="D62" s="48">
        <f t="shared" si="4"/>
        <v>8</v>
      </c>
      <c r="E62" s="48">
        <f t="shared" si="5"/>
        <v>279.39999999999998</v>
      </c>
      <c r="F62" s="48">
        <f t="shared" si="8"/>
        <v>1388.3188456251228</v>
      </c>
      <c r="G62" s="76">
        <f t="shared" si="15"/>
        <v>73</v>
      </c>
      <c r="H62" s="77">
        <f t="shared" si="14"/>
        <v>98</v>
      </c>
      <c r="I62" s="77">
        <f t="shared" si="14"/>
        <v>1740</v>
      </c>
      <c r="J62" s="77">
        <f t="shared" si="14"/>
        <v>13.5</v>
      </c>
      <c r="K62" s="78">
        <f t="shared" si="14"/>
        <v>7.9</v>
      </c>
      <c r="L62" s="30">
        <f t="shared" si="13"/>
        <v>30</v>
      </c>
      <c r="M62" s="30">
        <f t="shared" si="12"/>
        <v>55</v>
      </c>
      <c r="N62" s="30">
        <f t="shared" si="12"/>
        <v>600</v>
      </c>
      <c r="O62" s="30">
        <f t="shared" si="12"/>
        <v>12</v>
      </c>
      <c r="P62" s="30">
        <f t="shared" si="12"/>
        <v>7</v>
      </c>
      <c r="Q62" s="30">
        <f t="shared" si="12"/>
        <v>744</v>
      </c>
      <c r="R62" s="30">
        <f t="shared" si="12"/>
        <v>720</v>
      </c>
    </row>
    <row r="63" spans="1:18" x14ac:dyDescent="0.15">
      <c r="A63" s="8"/>
      <c r="B63" s="8">
        <v>1011</v>
      </c>
      <c r="D63" s="48" t="str">
        <f t="shared" si="4"/>
        <v/>
      </c>
      <c r="E63" s="48">
        <f t="shared" si="5"/>
        <v>0</v>
      </c>
      <c r="F63" s="48">
        <f t="shared" si="8"/>
        <v>1388.3188456251228</v>
      </c>
      <c r="G63" s="58">
        <f t="shared" si="15"/>
        <v>75</v>
      </c>
      <c r="H63" s="59">
        <f t="shared" si="14"/>
        <v>100</v>
      </c>
      <c r="I63" s="59">
        <f t="shared" si="14"/>
        <v>1800</v>
      </c>
      <c r="J63" s="59">
        <f t="shared" si="14"/>
        <v>13.5</v>
      </c>
      <c r="K63" s="60">
        <f t="shared" si="14"/>
        <v>7.9</v>
      </c>
      <c r="L63" s="30">
        <f t="shared" si="13"/>
        <v>30</v>
      </c>
      <c r="M63" s="30">
        <f t="shared" si="12"/>
        <v>55</v>
      </c>
      <c r="N63" s="30">
        <f t="shared" si="12"/>
        <v>600</v>
      </c>
      <c r="O63" s="30">
        <f t="shared" si="12"/>
        <v>12</v>
      </c>
      <c r="P63" s="30">
        <f t="shared" si="12"/>
        <v>7</v>
      </c>
      <c r="Q63" s="30">
        <f t="shared" si="12"/>
        <v>794</v>
      </c>
      <c r="R63" s="30">
        <f t="shared" si="12"/>
        <v>720</v>
      </c>
    </row>
    <row r="64" spans="1:18" x14ac:dyDescent="0.15">
      <c r="A64" s="8"/>
      <c r="B64" s="8">
        <v>1011</v>
      </c>
      <c r="D64" s="48" t="str">
        <f t="shared" si="4"/>
        <v/>
      </c>
      <c r="E64" s="48">
        <f t="shared" si="5"/>
        <v>0</v>
      </c>
      <c r="F64" s="48">
        <f t="shared" si="8"/>
        <v>1388.3188456251228</v>
      </c>
      <c r="G64" s="58">
        <f t="shared" si="15"/>
        <v>77</v>
      </c>
      <c r="H64" s="59">
        <f t="shared" si="14"/>
        <v>102</v>
      </c>
      <c r="I64" s="59">
        <f t="shared" si="14"/>
        <v>1860</v>
      </c>
      <c r="J64" s="59">
        <f t="shared" si="14"/>
        <v>13.5</v>
      </c>
      <c r="K64" s="60">
        <f t="shared" si="14"/>
        <v>7.9</v>
      </c>
      <c r="L64" s="30">
        <f t="shared" si="13"/>
        <v>30</v>
      </c>
      <c r="M64" s="30">
        <f t="shared" si="12"/>
        <v>55</v>
      </c>
      <c r="N64" s="30">
        <f t="shared" si="12"/>
        <v>600</v>
      </c>
      <c r="O64" s="30">
        <f t="shared" si="12"/>
        <v>12</v>
      </c>
      <c r="P64" s="30">
        <f t="shared" si="12"/>
        <v>7</v>
      </c>
      <c r="Q64" s="30">
        <f t="shared" si="12"/>
        <v>844</v>
      </c>
      <c r="R64" s="30">
        <f t="shared" si="12"/>
        <v>720</v>
      </c>
    </row>
    <row r="65" spans="1:18" x14ac:dyDescent="0.15">
      <c r="A65" s="8"/>
      <c r="B65" s="8">
        <v>1012</v>
      </c>
      <c r="D65" s="48" t="str">
        <f t="shared" si="4"/>
        <v/>
      </c>
      <c r="E65" s="48">
        <f t="shared" si="5"/>
        <v>0</v>
      </c>
      <c r="F65" s="48">
        <f t="shared" si="8"/>
        <v>1388.3188456251228</v>
      </c>
      <c r="G65" s="58">
        <f t="shared" si="15"/>
        <v>81</v>
      </c>
      <c r="H65" s="59">
        <f t="shared" si="14"/>
        <v>106</v>
      </c>
      <c r="I65" s="59">
        <f t="shared" si="14"/>
        <v>1980</v>
      </c>
      <c r="J65" s="59">
        <f t="shared" si="14"/>
        <v>13.5</v>
      </c>
      <c r="K65" s="60">
        <f t="shared" si="14"/>
        <v>7.9</v>
      </c>
      <c r="L65" s="30">
        <f t="shared" si="13"/>
        <v>30</v>
      </c>
      <c r="M65" s="30">
        <f t="shared" si="12"/>
        <v>55</v>
      </c>
      <c r="N65" s="30">
        <f t="shared" si="12"/>
        <v>600</v>
      </c>
      <c r="O65" s="30">
        <f t="shared" si="12"/>
        <v>12</v>
      </c>
      <c r="P65" s="30">
        <f t="shared" si="12"/>
        <v>7</v>
      </c>
      <c r="Q65" s="30">
        <f t="shared" si="12"/>
        <v>944</v>
      </c>
      <c r="R65" s="30">
        <f t="shared" si="12"/>
        <v>720</v>
      </c>
    </row>
    <row r="66" spans="1:18" x14ac:dyDescent="0.15">
      <c r="A66" s="19">
        <v>3007</v>
      </c>
      <c r="B66" s="19">
        <v>1017</v>
      </c>
      <c r="C66" s="2"/>
      <c r="D66" s="48">
        <f t="shared" si="4"/>
        <v>5.333333333333333</v>
      </c>
      <c r="E66" s="48">
        <f t="shared" si="5"/>
        <v>111.75999999999999</v>
      </c>
      <c r="F66" s="48">
        <f t="shared" si="8"/>
        <v>1500.0788456251228</v>
      </c>
      <c r="G66" s="73">
        <f t="shared" si="15"/>
        <v>83</v>
      </c>
      <c r="H66" s="74">
        <f t="shared" si="14"/>
        <v>108</v>
      </c>
      <c r="I66" s="74">
        <f t="shared" si="14"/>
        <v>2040</v>
      </c>
      <c r="J66" s="74">
        <f t="shared" si="14"/>
        <v>13.5</v>
      </c>
      <c r="K66" s="75">
        <f t="shared" si="14"/>
        <v>9.9</v>
      </c>
      <c r="L66" s="30">
        <f t="shared" si="13"/>
        <v>30</v>
      </c>
      <c r="M66" s="30">
        <f t="shared" si="12"/>
        <v>55</v>
      </c>
      <c r="N66" s="30">
        <f t="shared" si="12"/>
        <v>600</v>
      </c>
      <c r="O66" s="30">
        <f t="shared" si="12"/>
        <v>12</v>
      </c>
      <c r="P66" s="30">
        <f t="shared" si="12"/>
        <v>9</v>
      </c>
      <c r="Q66" s="30">
        <f t="shared" si="12"/>
        <v>952</v>
      </c>
      <c r="R66" s="30">
        <f t="shared" si="12"/>
        <v>760</v>
      </c>
    </row>
    <row r="67" spans="1:18" x14ac:dyDescent="0.15">
      <c r="A67" s="46">
        <v>3008</v>
      </c>
      <c r="B67" s="46">
        <v>1008</v>
      </c>
      <c r="C67" s="47"/>
      <c r="D67" s="48">
        <f t="shared" si="4"/>
        <v>8</v>
      </c>
      <c r="E67" s="48">
        <f t="shared" si="5"/>
        <v>321.19199999999995</v>
      </c>
      <c r="F67" s="48">
        <f t="shared" si="8"/>
        <v>1821.2708456251228</v>
      </c>
      <c r="G67" s="76">
        <f t="shared" si="15"/>
        <v>88</v>
      </c>
      <c r="H67" s="77">
        <f t="shared" si="14"/>
        <v>113</v>
      </c>
      <c r="I67" s="77">
        <f t="shared" si="14"/>
        <v>2340</v>
      </c>
      <c r="J67" s="77">
        <f t="shared" si="14"/>
        <v>14</v>
      </c>
      <c r="K67" s="78">
        <f t="shared" si="14"/>
        <v>10.199999999999999</v>
      </c>
      <c r="L67" s="30">
        <f t="shared" si="13"/>
        <v>30</v>
      </c>
      <c r="M67" s="30">
        <f t="shared" si="12"/>
        <v>55</v>
      </c>
      <c r="N67" s="30">
        <f t="shared" si="12"/>
        <v>800</v>
      </c>
      <c r="O67" s="30">
        <f t="shared" si="12"/>
        <v>12</v>
      </c>
      <c r="P67" s="30">
        <f t="shared" si="12"/>
        <v>9</v>
      </c>
      <c r="Q67" s="30">
        <f t="shared" si="12"/>
        <v>961</v>
      </c>
      <c r="R67" s="30">
        <f t="shared" si="12"/>
        <v>805</v>
      </c>
    </row>
    <row r="68" spans="1:18" x14ac:dyDescent="0.15">
      <c r="A68" s="8"/>
      <c r="B68" s="8">
        <v>1004</v>
      </c>
      <c r="D68" s="48" t="str">
        <f t="shared" si="4"/>
        <v/>
      </c>
      <c r="E68" s="48">
        <f t="shared" si="5"/>
        <v>0</v>
      </c>
      <c r="F68" s="48">
        <f t="shared" si="8"/>
        <v>1821.2708456251228</v>
      </c>
      <c r="G68" s="58">
        <f t="shared" si="15"/>
        <v>98</v>
      </c>
      <c r="H68" s="59">
        <f t="shared" si="14"/>
        <v>113</v>
      </c>
      <c r="I68" s="59">
        <f t="shared" si="14"/>
        <v>2340</v>
      </c>
      <c r="J68" s="59">
        <f t="shared" si="14"/>
        <v>14</v>
      </c>
      <c r="K68" s="60">
        <f t="shared" si="14"/>
        <v>10.199999999999999</v>
      </c>
      <c r="L68" s="30">
        <f t="shared" si="13"/>
        <v>40</v>
      </c>
      <c r="M68" s="30">
        <f t="shared" si="12"/>
        <v>55</v>
      </c>
      <c r="N68" s="30">
        <f t="shared" si="12"/>
        <v>800</v>
      </c>
      <c r="O68" s="30">
        <f t="shared" si="12"/>
        <v>12</v>
      </c>
      <c r="P68" s="30">
        <f t="shared" si="12"/>
        <v>9</v>
      </c>
      <c r="Q68" s="30">
        <f t="shared" si="12"/>
        <v>961</v>
      </c>
      <c r="R68" s="30">
        <f t="shared" si="12"/>
        <v>805</v>
      </c>
    </row>
    <row r="69" spans="1:18" x14ac:dyDescent="0.15">
      <c r="A69" s="8"/>
      <c r="B69" s="8">
        <v>1004</v>
      </c>
      <c r="D69" s="48" t="str">
        <f t="shared" si="4"/>
        <v/>
      </c>
      <c r="E69" s="48">
        <f t="shared" si="5"/>
        <v>0</v>
      </c>
      <c r="F69" s="48">
        <f t="shared" si="8"/>
        <v>1821.2708456251228</v>
      </c>
      <c r="G69" s="58">
        <f t="shared" si="15"/>
        <v>108</v>
      </c>
      <c r="H69" s="59">
        <f t="shared" si="14"/>
        <v>113</v>
      </c>
      <c r="I69" s="59">
        <f t="shared" si="14"/>
        <v>2340</v>
      </c>
      <c r="J69" s="59">
        <f t="shared" si="14"/>
        <v>14</v>
      </c>
      <c r="K69" s="60">
        <f t="shared" si="14"/>
        <v>10.199999999999999</v>
      </c>
      <c r="L69" s="30">
        <f t="shared" si="13"/>
        <v>50</v>
      </c>
      <c r="M69" s="30">
        <f t="shared" si="12"/>
        <v>55</v>
      </c>
      <c r="N69" s="30">
        <f t="shared" si="12"/>
        <v>800</v>
      </c>
      <c r="O69" s="30">
        <f t="shared" si="12"/>
        <v>12</v>
      </c>
      <c r="P69" s="30">
        <f t="shared" si="12"/>
        <v>9</v>
      </c>
      <c r="Q69" s="30">
        <f t="shared" si="12"/>
        <v>961</v>
      </c>
      <c r="R69" s="30">
        <f t="shared" si="12"/>
        <v>805</v>
      </c>
    </row>
    <row r="70" spans="1:18" x14ac:dyDescent="0.15">
      <c r="A70" s="19">
        <v>3008</v>
      </c>
      <c r="B70" s="19"/>
      <c r="C70" s="2"/>
      <c r="D70" s="48">
        <f t="shared" ref="D70:D132" si="16">IFERROR(LOOKUP(A70,$AL$5:$AL$18,$AO$5:$AO$18)/((G69-LOOKUP(A70,$AL$5:$AL$18,$AN$5:$AN$18))*(100+J69+3*LOOKUP(A70,$AL$5:$AL$18,$AQ$5:$AQ$18))/100),"")</f>
        <v>3.5432098765432101</v>
      </c>
      <c r="E70" s="48">
        <f t="shared" ref="E70:E132" si="17">IFERROR((LOOKUP(A70,$AL$5:$AL$18,$AM$5:$AM$18)-H69)*(100+LOOKUP(A70,$AL$5:$AL$18,$AP$5:$AP$18)+3*K69)/100*D70,0)</f>
        <v>116.61412345679013</v>
      </c>
      <c r="F70" s="48">
        <f t="shared" si="8"/>
        <v>1937.8849690819129</v>
      </c>
      <c r="G70" s="70">
        <f t="shared" si="15"/>
        <v>108</v>
      </c>
      <c r="H70" s="71">
        <f t="shared" si="14"/>
        <v>113</v>
      </c>
      <c r="I70" s="71">
        <f t="shared" si="14"/>
        <v>2340</v>
      </c>
      <c r="J70" s="71">
        <f t="shared" si="14"/>
        <v>14</v>
      </c>
      <c r="K70" s="72">
        <f t="shared" si="14"/>
        <v>10.199999999999999</v>
      </c>
      <c r="L70" s="30">
        <f t="shared" si="13"/>
        <v>50</v>
      </c>
      <c r="M70" s="30">
        <f t="shared" si="12"/>
        <v>55</v>
      </c>
      <c r="N70" s="30">
        <f t="shared" si="12"/>
        <v>800</v>
      </c>
      <c r="O70" s="30">
        <f t="shared" si="12"/>
        <v>12</v>
      </c>
      <c r="P70" s="30">
        <f t="shared" si="12"/>
        <v>9</v>
      </c>
      <c r="Q70" s="30">
        <f t="shared" si="12"/>
        <v>970</v>
      </c>
      <c r="R70" s="30">
        <f t="shared" si="12"/>
        <v>850</v>
      </c>
    </row>
    <row r="71" spans="1:18" x14ac:dyDescent="0.15">
      <c r="A71" s="41">
        <v>3007</v>
      </c>
      <c r="B71" s="41"/>
      <c r="C71" s="3"/>
      <c r="D71" s="48">
        <f t="shared" si="16"/>
        <v>2.7956069034374553</v>
      </c>
      <c r="E71" s="48">
        <f t="shared" si="17"/>
        <v>32.786877763514475</v>
      </c>
      <c r="F71" s="48">
        <f t="shared" ref="F71:F132" si="18">IF(E71&lt;0,0,E71)+F70</f>
        <v>1970.6718468454274</v>
      </c>
      <c r="G71" s="76">
        <f t="shared" si="15"/>
        <v>108</v>
      </c>
      <c r="H71" s="77">
        <f t="shared" si="14"/>
        <v>113</v>
      </c>
      <c r="I71" s="77">
        <f t="shared" si="14"/>
        <v>2340</v>
      </c>
      <c r="J71" s="77">
        <f t="shared" si="14"/>
        <v>14</v>
      </c>
      <c r="K71" s="78">
        <f t="shared" si="14"/>
        <v>10.199999999999999</v>
      </c>
      <c r="L71" s="30">
        <f t="shared" si="13"/>
        <v>50</v>
      </c>
      <c r="M71" s="30">
        <f t="shared" si="12"/>
        <v>55</v>
      </c>
      <c r="N71" s="30">
        <f t="shared" si="12"/>
        <v>800</v>
      </c>
      <c r="O71" s="30">
        <f t="shared" si="12"/>
        <v>12</v>
      </c>
      <c r="P71" s="30">
        <f t="shared" si="12"/>
        <v>9</v>
      </c>
      <c r="Q71" s="30">
        <f t="shared" si="12"/>
        <v>978</v>
      </c>
      <c r="R71" s="30">
        <f t="shared" si="12"/>
        <v>890</v>
      </c>
    </row>
    <row r="72" spans="1:18" x14ac:dyDescent="0.15">
      <c r="A72" s="8">
        <v>3007</v>
      </c>
      <c r="B72" s="8"/>
      <c r="D72" s="48">
        <f t="shared" si="16"/>
        <v>2.7956069034374553</v>
      </c>
      <c r="E72" s="48">
        <f t="shared" si="17"/>
        <v>32.786877763514475</v>
      </c>
      <c r="F72" s="48">
        <f t="shared" si="18"/>
        <v>2003.4587246089418</v>
      </c>
      <c r="G72" s="58">
        <f t="shared" si="15"/>
        <v>108</v>
      </c>
      <c r="H72" s="59">
        <f t="shared" si="15"/>
        <v>113</v>
      </c>
      <c r="I72" s="59">
        <f t="shared" si="15"/>
        <v>2340</v>
      </c>
      <c r="J72" s="59">
        <f t="shared" si="15"/>
        <v>14</v>
      </c>
      <c r="K72" s="60">
        <f t="shared" si="15"/>
        <v>10.199999999999999</v>
      </c>
      <c r="L72" s="30">
        <f t="shared" si="13"/>
        <v>50</v>
      </c>
      <c r="M72" s="30">
        <f t="shared" si="12"/>
        <v>55</v>
      </c>
      <c r="N72" s="30">
        <f t="shared" si="12"/>
        <v>800</v>
      </c>
      <c r="O72" s="30">
        <f t="shared" si="12"/>
        <v>12</v>
      </c>
      <c r="P72" s="30">
        <f t="shared" si="12"/>
        <v>9</v>
      </c>
      <c r="Q72" s="30">
        <f t="shared" si="12"/>
        <v>986</v>
      </c>
      <c r="R72" s="30">
        <f t="shared" si="12"/>
        <v>930</v>
      </c>
    </row>
    <row r="73" spans="1:18" x14ac:dyDescent="0.15">
      <c r="A73" s="8">
        <v>3006</v>
      </c>
      <c r="B73" s="8"/>
      <c r="D73" s="48">
        <f t="shared" si="16"/>
        <v>1.6171065820247241</v>
      </c>
      <c r="E73" s="48">
        <f t="shared" si="17"/>
        <v>-59.114948212495811</v>
      </c>
      <c r="F73" s="48">
        <f t="shared" si="18"/>
        <v>2003.4587246089418</v>
      </c>
      <c r="G73" s="58">
        <f t="shared" ref="G73:K90" si="19">L73+INT($Q73/$AI$7)*AD$7+INT($R73/$AJ$6)*AD$6</f>
        <v>108</v>
      </c>
      <c r="H73" s="59">
        <f t="shared" si="19"/>
        <v>113</v>
      </c>
      <c r="I73" s="59">
        <f t="shared" si="19"/>
        <v>2340</v>
      </c>
      <c r="J73" s="59">
        <f t="shared" si="19"/>
        <v>14</v>
      </c>
      <c r="K73" s="60">
        <f t="shared" si="19"/>
        <v>10.199999999999999</v>
      </c>
      <c r="L73" s="30">
        <f t="shared" si="13"/>
        <v>50</v>
      </c>
      <c r="M73" s="30">
        <f t="shared" si="12"/>
        <v>55</v>
      </c>
      <c r="N73" s="30">
        <f t="shared" si="12"/>
        <v>800</v>
      </c>
      <c r="O73" s="30">
        <f t="shared" si="12"/>
        <v>12</v>
      </c>
      <c r="P73" s="30">
        <f t="shared" si="12"/>
        <v>9</v>
      </c>
      <c r="Q73" s="30">
        <f t="shared" si="12"/>
        <v>993</v>
      </c>
      <c r="R73" s="30">
        <f t="shared" si="12"/>
        <v>965</v>
      </c>
    </row>
    <row r="74" spans="1:18" x14ac:dyDescent="0.15">
      <c r="A74" s="8">
        <v>3006</v>
      </c>
      <c r="B74" s="8"/>
      <c r="D74" s="48">
        <f t="shared" si="16"/>
        <v>1.6171065820247241</v>
      </c>
      <c r="E74" s="48">
        <f t="shared" si="17"/>
        <v>-59.114948212495811</v>
      </c>
      <c r="F74" s="48">
        <f t="shared" si="18"/>
        <v>2003.4587246089418</v>
      </c>
      <c r="G74" s="58">
        <f t="shared" si="19"/>
        <v>115</v>
      </c>
      <c r="H74" s="59">
        <f t="shared" si="19"/>
        <v>120</v>
      </c>
      <c r="I74" s="59">
        <f t="shared" si="19"/>
        <v>2500</v>
      </c>
      <c r="J74" s="59">
        <f t="shared" si="19"/>
        <v>14.5</v>
      </c>
      <c r="K74" s="60">
        <f t="shared" si="19"/>
        <v>10.5</v>
      </c>
      <c r="L74" s="30">
        <f t="shared" si="13"/>
        <v>50</v>
      </c>
      <c r="M74" s="30">
        <f t="shared" si="12"/>
        <v>55</v>
      </c>
      <c r="N74" s="30">
        <f t="shared" si="12"/>
        <v>800</v>
      </c>
      <c r="O74" s="30">
        <f t="shared" si="12"/>
        <v>12</v>
      </c>
      <c r="P74" s="30">
        <f t="shared" si="12"/>
        <v>9</v>
      </c>
      <c r="Q74" s="30">
        <f t="shared" si="12"/>
        <v>1000</v>
      </c>
      <c r="R74" s="30">
        <f t="shared" si="12"/>
        <v>1000</v>
      </c>
    </row>
    <row r="75" spans="1:18" x14ac:dyDescent="0.15">
      <c r="A75" s="8">
        <v>3005</v>
      </c>
      <c r="B75" s="8"/>
      <c r="D75" s="48">
        <f t="shared" si="16"/>
        <v>0.70916397447009694</v>
      </c>
      <c r="E75" s="48">
        <f t="shared" si="17"/>
        <v>-68.728626585769447</v>
      </c>
      <c r="F75" s="48">
        <f t="shared" si="18"/>
        <v>2003.4587246089418</v>
      </c>
      <c r="G75" s="73">
        <f t="shared" si="19"/>
        <v>115</v>
      </c>
      <c r="H75" s="74">
        <f t="shared" si="19"/>
        <v>120</v>
      </c>
      <c r="I75" s="74">
        <f t="shared" si="19"/>
        <v>2500</v>
      </c>
      <c r="J75" s="74">
        <f t="shared" si="19"/>
        <v>14.5</v>
      </c>
      <c r="K75" s="75">
        <f t="shared" si="19"/>
        <v>10.5</v>
      </c>
      <c r="L75" s="30">
        <f t="shared" si="13"/>
        <v>50</v>
      </c>
      <c r="M75" s="30">
        <f t="shared" si="12"/>
        <v>55</v>
      </c>
      <c r="N75" s="30">
        <f t="shared" si="12"/>
        <v>800</v>
      </c>
      <c r="O75" s="30">
        <f t="shared" si="12"/>
        <v>12</v>
      </c>
      <c r="P75" s="30">
        <f t="shared" si="12"/>
        <v>9</v>
      </c>
      <c r="Q75" s="30">
        <f t="shared" si="12"/>
        <v>1006</v>
      </c>
      <c r="R75" s="30">
        <f t="shared" si="12"/>
        <v>1030</v>
      </c>
    </row>
    <row r="76" spans="1:18" x14ac:dyDescent="0.15">
      <c r="A76" s="46">
        <v>3009</v>
      </c>
      <c r="B76" s="46">
        <v>1014</v>
      </c>
      <c r="C76" s="47"/>
      <c r="D76" s="48">
        <f t="shared" si="16"/>
        <v>8</v>
      </c>
      <c r="E76" s="48">
        <f t="shared" si="17"/>
        <v>368.4</v>
      </c>
      <c r="F76" s="48">
        <f t="shared" si="18"/>
        <v>2371.8587246089419</v>
      </c>
      <c r="G76" s="76">
        <f t="shared" si="19"/>
        <v>115</v>
      </c>
      <c r="H76" s="77">
        <f t="shared" si="19"/>
        <v>120</v>
      </c>
      <c r="I76" s="77">
        <f t="shared" si="19"/>
        <v>2500</v>
      </c>
      <c r="J76" s="77">
        <f t="shared" si="19"/>
        <v>16.5</v>
      </c>
      <c r="K76" s="78">
        <f t="shared" si="19"/>
        <v>10.5</v>
      </c>
      <c r="L76" s="30">
        <f t="shared" si="13"/>
        <v>50</v>
      </c>
      <c r="M76" s="30">
        <f t="shared" si="12"/>
        <v>55</v>
      </c>
      <c r="N76" s="30">
        <f t="shared" si="12"/>
        <v>800</v>
      </c>
      <c r="O76" s="30">
        <f t="shared" si="12"/>
        <v>14</v>
      </c>
      <c r="P76" s="30">
        <f t="shared" si="12"/>
        <v>9</v>
      </c>
      <c r="Q76" s="30">
        <f t="shared" si="12"/>
        <v>1016</v>
      </c>
      <c r="R76" s="30">
        <f t="shared" si="12"/>
        <v>1080</v>
      </c>
    </row>
    <row r="77" spans="1:18" x14ac:dyDescent="0.15">
      <c r="A77" s="8">
        <v>3009</v>
      </c>
      <c r="B77" s="8">
        <v>1001</v>
      </c>
      <c r="D77" s="48">
        <f t="shared" si="16"/>
        <v>7.8907849829351537</v>
      </c>
      <c r="E77" s="48">
        <f t="shared" si="17"/>
        <v>363.37064846416382</v>
      </c>
      <c r="F77" s="48">
        <f t="shared" si="18"/>
        <v>2735.2293730731058</v>
      </c>
      <c r="G77" s="58">
        <f t="shared" si="19"/>
        <v>115</v>
      </c>
      <c r="H77" s="59">
        <f t="shared" si="19"/>
        <v>130</v>
      </c>
      <c r="I77" s="59">
        <f t="shared" si="19"/>
        <v>2500</v>
      </c>
      <c r="J77" s="59">
        <f t="shared" si="19"/>
        <v>16.5</v>
      </c>
      <c r="K77" s="60">
        <f t="shared" si="19"/>
        <v>10.5</v>
      </c>
      <c r="L77" s="30">
        <f t="shared" si="13"/>
        <v>50</v>
      </c>
      <c r="M77" s="30">
        <f t="shared" si="12"/>
        <v>65</v>
      </c>
      <c r="N77" s="30">
        <f t="shared" si="12"/>
        <v>800</v>
      </c>
      <c r="O77" s="30">
        <f t="shared" si="12"/>
        <v>14</v>
      </c>
      <c r="P77" s="30">
        <f t="shared" si="12"/>
        <v>9</v>
      </c>
      <c r="Q77" s="30">
        <f t="shared" si="12"/>
        <v>1026</v>
      </c>
      <c r="R77" s="30">
        <f t="shared" si="12"/>
        <v>1130</v>
      </c>
    </row>
    <row r="78" spans="1:18" x14ac:dyDescent="0.15">
      <c r="A78" s="8"/>
      <c r="B78" s="8">
        <v>1011</v>
      </c>
      <c r="D78" s="48" t="str">
        <f t="shared" si="16"/>
        <v/>
      </c>
      <c r="E78" s="48">
        <f t="shared" si="17"/>
        <v>0</v>
      </c>
      <c r="F78" s="48">
        <f t="shared" si="18"/>
        <v>2735.2293730731058</v>
      </c>
      <c r="G78" s="58">
        <f t="shared" si="19"/>
        <v>117</v>
      </c>
      <c r="H78" s="59">
        <f t="shared" si="19"/>
        <v>132</v>
      </c>
      <c r="I78" s="59">
        <f t="shared" si="19"/>
        <v>2560</v>
      </c>
      <c r="J78" s="59">
        <f t="shared" si="19"/>
        <v>16.5</v>
      </c>
      <c r="K78" s="60">
        <f t="shared" si="19"/>
        <v>10.5</v>
      </c>
      <c r="L78" s="30">
        <f t="shared" si="13"/>
        <v>50</v>
      </c>
      <c r="M78" s="30">
        <f t="shared" si="12"/>
        <v>65</v>
      </c>
      <c r="N78" s="30">
        <f t="shared" si="12"/>
        <v>800</v>
      </c>
      <c r="O78" s="30">
        <f t="shared" si="12"/>
        <v>14</v>
      </c>
      <c r="P78" s="30">
        <f t="shared" si="12"/>
        <v>9</v>
      </c>
      <c r="Q78" s="30">
        <f t="shared" si="12"/>
        <v>1076</v>
      </c>
      <c r="R78" s="30">
        <f t="shared" si="12"/>
        <v>1130</v>
      </c>
    </row>
    <row r="79" spans="1:18" x14ac:dyDescent="0.15">
      <c r="A79" s="8"/>
      <c r="B79" s="8">
        <v>1004</v>
      </c>
      <c r="D79" s="48" t="str">
        <f t="shared" si="16"/>
        <v/>
      </c>
      <c r="E79" s="48">
        <f t="shared" si="17"/>
        <v>0</v>
      </c>
      <c r="F79" s="48">
        <f t="shared" si="18"/>
        <v>2735.2293730731058</v>
      </c>
      <c r="G79" s="70">
        <f t="shared" si="19"/>
        <v>127</v>
      </c>
      <c r="H79" s="71">
        <f t="shared" si="19"/>
        <v>132</v>
      </c>
      <c r="I79" s="71">
        <f t="shared" si="19"/>
        <v>2560</v>
      </c>
      <c r="J79" s="71">
        <f t="shared" si="19"/>
        <v>16.5</v>
      </c>
      <c r="K79" s="72">
        <f t="shared" si="19"/>
        <v>10.5</v>
      </c>
      <c r="L79" s="30">
        <f t="shared" si="13"/>
        <v>60</v>
      </c>
      <c r="M79" s="30">
        <f t="shared" si="12"/>
        <v>65</v>
      </c>
      <c r="N79" s="30">
        <f t="shared" si="12"/>
        <v>800</v>
      </c>
      <c r="O79" s="30">
        <f t="shared" si="12"/>
        <v>14</v>
      </c>
      <c r="P79" s="30">
        <f t="shared" si="12"/>
        <v>9</v>
      </c>
      <c r="Q79" s="30">
        <f t="shared" si="12"/>
        <v>1076</v>
      </c>
      <c r="R79" s="30">
        <f t="shared" si="12"/>
        <v>1130</v>
      </c>
    </row>
    <row r="80" spans="1:18" x14ac:dyDescent="0.15">
      <c r="A80" s="41">
        <v>3008</v>
      </c>
      <c r="B80" s="41"/>
      <c r="C80" s="3"/>
      <c r="D80" s="48">
        <f t="shared" si="16"/>
        <v>2.4488054607508531</v>
      </c>
      <c r="E80" s="48">
        <f t="shared" si="17"/>
        <v>11.0563566552901</v>
      </c>
      <c r="F80" s="48">
        <f t="shared" si="18"/>
        <v>2746.2857297283958</v>
      </c>
      <c r="G80" s="76">
        <f t="shared" si="19"/>
        <v>127</v>
      </c>
      <c r="H80" s="77">
        <f t="shared" si="19"/>
        <v>132</v>
      </c>
      <c r="I80" s="77">
        <f t="shared" si="19"/>
        <v>2560</v>
      </c>
      <c r="J80" s="77">
        <f t="shared" si="19"/>
        <v>16.5</v>
      </c>
      <c r="K80" s="78">
        <f t="shared" si="19"/>
        <v>10.5</v>
      </c>
      <c r="L80" s="30">
        <f t="shared" si="13"/>
        <v>60</v>
      </c>
      <c r="M80" s="30">
        <f t="shared" si="12"/>
        <v>65</v>
      </c>
      <c r="N80" s="30">
        <f t="shared" si="12"/>
        <v>800</v>
      </c>
      <c r="O80" s="30">
        <f t="shared" si="12"/>
        <v>14</v>
      </c>
      <c r="P80" s="30">
        <f t="shared" si="12"/>
        <v>9</v>
      </c>
      <c r="Q80" s="30">
        <f t="shared" si="12"/>
        <v>1085</v>
      </c>
      <c r="R80" s="30">
        <f t="shared" si="12"/>
        <v>1175</v>
      </c>
    </row>
    <row r="81" spans="1:18" x14ac:dyDescent="0.15">
      <c r="A81" s="8">
        <v>3009</v>
      </c>
      <c r="B81" s="8">
        <v>1008</v>
      </c>
      <c r="D81" s="48">
        <f t="shared" si="16"/>
        <v>5.6362749878108245</v>
      </c>
      <c r="E81" s="48">
        <f t="shared" si="17"/>
        <v>155.73027791321309</v>
      </c>
      <c r="F81" s="48">
        <f t="shared" si="18"/>
        <v>2902.0160076416091</v>
      </c>
      <c r="G81" s="58">
        <f t="shared" si="19"/>
        <v>132</v>
      </c>
      <c r="H81" s="59">
        <f t="shared" si="19"/>
        <v>137</v>
      </c>
      <c r="I81" s="59">
        <f t="shared" si="19"/>
        <v>2860</v>
      </c>
      <c r="J81" s="59">
        <f t="shared" si="19"/>
        <v>17</v>
      </c>
      <c r="K81" s="60">
        <f t="shared" si="19"/>
        <v>10.8</v>
      </c>
      <c r="L81" s="30">
        <f t="shared" si="13"/>
        <v>60</v>
      </c>
      <c r="M81" s="30">
        <f t="shared" si="12"/>
        <v>65</v>
      </c>
      <c r="N81" s="30">
        <f t="shared" si="12"/>
        <v>1000</v>
      </c>
      <c r="O81" s="30">
        <f t="shared" si="12"/>
        <v>14</v>
      </c>
      <c r="P81" s="30">
        <f t="shared" si="12"/>
        <v>9</v>
      </c>
      <c r="Q81" s="30">
        <f t="shared" si="12"/>
        <v>1095</v>
      </c>
      <c r="R81" s="30">
        <f t="shared" si="12"/>
        <v>1225</v>
      </c>
    </row>
    <row r="82" spans="1:18" x14ac:dyDescent="0.15">
      <c r="A82" s="8">
        <v>3007</v>
      </c>
      <c r="B82" s="8"/>
      <c r="D82" s="48">
        <f t="shared" si="16"/>
        <v>1.9204389574759946</v>
      </c>
      <c r="E82" s="48">
        <f t="shared" si="17"/>
        <v>-45.598902606310013</v>
      </c>
      <c r="F82" s="48">
        <f t="shared" si="18"/>
        <v>2902.0160076416091</v>
      </c>
      <c r="G82" s="58">
        <f t="shared" si="19"/>
        <v>134</v>
      </c>
      <c r="H82" s="59">
        <f t="shared" si="19"/>
        <v>139</v>
      </c>
      <c r="I82" s="59">
        <f t="shared" si="19"/>
        <v>2920</v>
      </c>
      <c r="J82" s="59">
        <f t="shared" si="19"/>
        <v>17</v>
      </c>
      <c r="K82" s="60">
        <f t="shared" si="19"/>
        <v>10.8</v>
      </c>
      <c r="L82" s="30">
        <f t="shared" si="13"/>
        <v>60</v>
      </c>
      <c r="M82" s="30">
        <f t="shared" si="12"/>
        <v>65</v>
      </c>
      <c r="N82" s="30">
        <f t="shared" si="12"/>
        <v>1000</v>
      </c>
      <c r="O82" s="30">
        <f t="shared" si="12"/>
        <v>14</v>
      </c>
      <c r="P82" s="30">
        <f t="shared" si="12"/>
        <v>9</v>
      </c>
      <c r="Q82" s="30">
        <f t="shared" si="12"/>
        <v>1103</v>
      </c>
      <c r="R82" s="30">
        <f t="shared" si="12"/>
        <v>1265</v>
      </c>
    </row>
    <row r="83" spans="1:18" x14ac:dyDescent="0.15">
      <c r="A83" s="8">
        <v>3007</v>
      </c>
      <c r="B83" s="8"/>
      <c r="D83" s="48">
        <f t="shared" si="16"/>
        <v>1.8741633199464525</v>
      </c>
      <c r="E83" s="48">
        <f t="shared" si="17"/>
        <v>-50.062650602409647</v>
      </c>
      <c r="F83" s="48">
        <f t="shared" si="18"/>
        <v>2902.0160076416091</v>
      </c>
      <c r="G83" s="58">
        <f t="shared" si="19"/>
        <v>134</v>
      </c>
      <c r="H83" s="59">
        <f t="shared" si="19"/>
        <v>139</v>
      </c>
      <c r="I83" s="59">
        <f t="shared" si="19"/>
        <v>2920</v>
      </c>
      <c r="J83" s="59">
        <f t="shared" si="19"/>
        <v>17</v>
      </c>
      <c r="K83" s="60">
        <f t="shared" si="19"/>
        <v>10.8</v>
      </c>
      <c r="L83" s="30">
        <f t="shared" si="13"/>
        <v>60</v>
      </c>
      <c r="M83" s="30">
        <f t="shared" si="12"/>
        <v>65</v>
      </c>
      <c r="N83" s="30">
        <f t="shared" si="12"/>
        <v>1000</v>
      </c>
      <c r="O83" s="30">
        <f t="shared" si="12"/>
        <v>14</v>
      </c>
      <c r="P83" s="30">
        <f t="shared" si="12"/>
        <v>9</v>
      </c>
      <c r="Q83" s="30">
        <f t="shared" si="12"/>
        <v>1111</v>
      </c>
      <c r="R83" s="30">
        <f t="shared" si="12"/>
        <v>1305</v>
      </c>
    </row>
    <row r="84" spans="1:18" x14ac:dyDescent="0.15">
      <c r="A84" s="8"/>
      <c r="B84" s="8">
        <v>1000</v>
      </c>
      <c r="D84" s="48" t="str">
        <f t="shared" si="16"/>
        <v/>
      </c>
      <c r="E84" s="48">
        <f t="shared" si="17"/>
        <v>0</v>
      </c>
      <c r="F84" s="48">
        <f t="shared" si="18"/>
        <v>2902.0160076416091</v>
      </c>
      <c r="G84" s="58">
        <f t="shared" si="19"/>
        <v>134</v>
      </c>
      <c r="H84" s="59">
        <f t="shared" si="19"/>
        <v>144</v>
      </c>
      <c r="I84" s="59">
        <f t="shared" si="19"/>
        <v>2920</v>
      </c>
      <c r="J84" s="59">
        <f t="shared" si="19"/>
        <v>17</v>
      </c>
      <c r="K84" s="60">
        <f t="shared" si="19"/>
        <v>10.8</v>
      </c>
      <c r="L84" s="30">
        <f t="shared" si="13"/>
        <v>60</v>
      </c>
      <c r="M84" s="30">
        <f t="shared" si="12"/>
        <v>70</v>
      </c>
      <c r="N84" s="30">
        <f t="shared" si="12"/>
        <v>1000</v>
      </c>
      <c r="O84" s="30">
        <f t="shared" si="12"/>
        <v>14</v>
      </c>
      <c r="P84" s="30">
        <f t="shared" si="12"/>
        <v>9</v>
      </c>
      <c r="Q84" s="30">
        <f t="shared" si="12"/>
        <v>1111</v>
      </c>
      <c r="R84" s="30">
        <f t="shared" si="12"/>
        <v>1305</v>
      </c>
    </row>
    <row r="85" spans="1:18" x14ac:dyDescent="0.15">
      <c r="A85" s="8"/>
      <c r="B85" s="8">
        <v>1003</v>
      </c>
      <c r="D85" s="48" t="str">
        <f t="shared" si="16"/>
        <v/>
      </c>
      <c r="E85" s="48">
        <f t="shared" si="17"/>
        <v>0</v>
      </c>
      <c r="F85" s="48">
        <f t="shared" si="18"/>
        <v>2902.0160076416091</v>
      </c>
      <c r="G85" s="58">
        <f t="shared" si="19"/>
        <v>139</v>
      </c>
      <c r="H85" s="59">
        <f t="shared" si="19"/>
        <v>144</v>
      </c>
      <c r="I85" s="59">
        <f t="shared" si="19"/>
        <v>2920</v>
      </c>
      <c r="J85" s="59">
        <f t="shared" si="19"/>
        <v>17</v>
      </c>
      <c r="K85" s="60">
        <f t="shared" si="19"/>
        <v>10.8</v>
      </c>
      <c r="L85" s="30">
        <f t="shared" si="13"/>
        <v>65</v>
      </c>
      <c r="M85" s="30">
        <f t="shared" si="12"/>
        <v>70</v>
      </c>
      <c r="N85" s="30">
        <f t="shared" si="12"/>
        <v>1000</v>
      </c>
      <c r="O85" s="30">
        <f t="shared" si="12"/>
        <v>14</v>
      </c>
      <c r="P85" s="30">
        <f t="shared" si="12"/>
        <v>9</v>
      </c>
      <c r="Q85" s="30">
        <f t="shared" si="12"/>
        <v>1111</v>
      </c>
      <c r="R85" s="30">
        <f t="shared" si="12"/>
        <v>1305</v>
      </c>
    </row>
    <row r="86" spans="1:18" x14ac:dyDescent="0.15">
      <c r="A86" s="8"/>
      <c r="B86" s="8">
        <v>1006</v>
      </c>
      <c r="D86" s="48" t="str">
        <f t="shared" si="16"/>
        <v/>
      </c>
      <c r="E86" s="48">
        <f t="shared" si="17"/>
        <v>0</v>
      </c>
      <c r="F86" s="48">
        <f t="shared" si="18"/>
        <v>2902.0160076416091</v>
      </c>
      <c r="G86" s="58">
        <f t="shared" si="19"/>
        <v>139</v>
      </c>
      <c r="H86" s="59">
        <f t="shared" si="19"/>
        <v>144</v>
      </c>
      <c r="I86" s="59">
        <f t="shared" si="19"/>
        <v>2970</v>
      </c>
      <c r="J86" s="59">
        <f t="shared" si="19"/>
        <v>17</v>
      </c>
      <c r="K86" s="60">
        <f t="shared" si="19"/>
        <v>10.8</v>
      </c>
      <c r="L86" s="30">
        <f t="shared" si="13"/>
        <v>65</v>
      </c>
      <c r="M86" s="30">
        <f t="shared" si="12"/>
        <v>70</v>
      </c>
      <c r="N86" s="30">
        <f t="shared" si="12"/>
        <v>1050</v>
      </c>
      <c r="O86" s="30">
        <f t="shared" si="12"/>
        <v>14</v>
      </c>
      <c r="P86" s="30">
        <f t="shared" si="12"/>
        <v>9</v>
      </c>
      <c r="Q86" s="30">
        <f t="shared" si="12"/>
        <v>1111</v>
      </c>
      <c r="R86" s="30">
        <f t="shared" si="12"/>
        <v>1305</v>
      </c>
    </row>
    <row r="87" spans="1:18" x14ac:dyDescent="0.15">
      <c r="A87" s="8"/>
      <c r="B87" s="8">
        <v>1009</v>
      </c>
      <c r="D87" s="48" t="str">
        <f t="shared" si="16"/>
        <v/>
      </c>
      <c r="E87" s="48">
        <f t="shared" si="17"/>
        <v>0</v>
      </c>
      <c r="F87" s="48">
        <f t="shared" si="18"/>
        <v>2902.0160076416091</v>
      </c>
      <c r="G87" s="58">
        <f t="shared" si="19"/>
        <v>139</v>
      </c>
      <c r="H87" s="59">
        <f t="shared" si="19"/>
        <v>144</v>
      </c>
      <c r="I87" s="59">
        <f t="shared" si="19"/>
        <v>2970</v>
      </c>
      <c r="J87" s="59">
        <f t="shared" si="19"/>
        <v>17</v>
      </c>
      <c r="K87" s="60">
        <f t="shared" si="19"/>
        <v>10.8</v>
      </c>
      <c r="L87" s="30">
        <f t="shared" si="13"/>
        <v>65</v>
      </c>
      <c r="M87" s="30">
        <f t="shared" si="12"/>
        <v>70</v>
      </c>
      <c r="N87" s="30">
        <f t="shared" si="12"/>
        <v>1050</v>
      </c>
      <c r="O87" s="30">
        <f t="shared" si="12"/>
        <v>14</v>
      </c>
      <c r="P87" s="30">
        <f t="shared" si="12"/>
        <v>9</v>
      </c>
      <c r="Q87" s="30">
        <f t="shared" si="12"/>
        <v>1121</v>
      </c>
      <c r="R87" s="30">
        <f t="shared" si="12"/>
        <v>1305</v>
      </c>
    </row>
    <row r="88" spans="1:18" x14ac:dyDescent="0.15">
      <c r="A88" s="8"/>
      <c r="B88" s="8">
        <v>1010</v>
      </c>
      <c r="D88" s="48" t="str">
        <f t="shared" si="16"/>
        <v/>
      </c>
      <c r="E88" s="48">
        <f t="shared" si="17"/>
        <v>0</v>
      </c>
      <c r="F88" s="48">
        <f t="shared" si="18"/>
        <v>2902.0160076416091</v>
      </c>
      <c r="G88" s="58">
        <f t="shared" si="19"/>
        <v>139</v>
      </c>
      <c r="H88" s="59">
        <f t="shared" si="19"/>
        <v>144</v>
      </c>
      <c r="I88" s="59">
        <f t="shared" si="19"/>
        <v>2970</v>
      </c>
      <c r="J88" s="59">
        <f t="shared" si="19"/>
        <v>17</v>
      </c>
      <c r="K88" s="60">
        <f t="shared" si="19"/>
        <v>10.8</v>
      </c>
      <c r="L88" s="30">
        <f t="shared" si="13"/>
        <v>65</v>
      </c>
      <c r="M88" s="30">
        <f t="shared" si="12"/>
        <v>70</v>
      </c>
      <c r="N88" s="30">
        <f t="shared" si="12"/>
        <v>1050</v>
      </c>
      <c r="O88" s="30">
        <f t="shared" si="12"/>
        <v>14</v>
      </c>
      <c r="P88" s="30">
        <f t="shared" si="12"/>
        <v>9</v>
      </c>
      <c r="Q88" s="30">
        <f t="shared" si="12"/>
        <v>1141</v>
      </c>
      <c r="R88" s="30">
        <f t="shared" si="12"/>
        <v>1305</v>
      </c>
    </row>
    <row r="89" spans="1:18" x14ac:dyDescent="0.15">
      <c r="A89" s="8"/>
      <c r="B89" s="8">
        <v>1011</v>
      </c>
      <c r="D89" s="48" t="str">
        <f t="shared" si="16"/>
        <v/>
      </c>
      <c r="E89" s="48">
        <f t="shared" si="17"/>
        <v>0</v>
      </c>
      <c r="F89" s="48">
        <f t="shared" si="18"/>
        <v>2902.0160076416091</v>
      </c>
      <c r="G89" s="58">
        <f t="shared" si="19"/>
        <v>141</v>
      </c>
      <c r="H89" s="59">
        <f t="shared" si="19"/>
        <v>146</v>
      </c>
      <c r="I89" s="59">
        <f t="shared" si="19"/>
        <v>3030</v>
      </c>
      <c r="J89" s="59">
        <f t="shared" si="19"/>
        <v>17</v>
      </c>
      <c r="K89" s="60">
        <f t="shared" si="19"/>
        <v>10.8</v>
      </c>
      <c r="L89" s="30">
        <f t="shared" si="13"/>
        <v>65</v>
      </c>
      <c r="M89" s="30">
        <f t="shared" si="12"/>
        <v>70</v>
      </c>
      <c r="N89" s="30">
        <f t="shared" si="12"/>
        <v>1050</v>
      </c>
      <c r="O89" s="30">
        <f t="shared" si="12"/>
        <v>14</v>
      </c>
      <c r="P89" s="30">
        <f t="shared" si="12"/>
        <v>9</v>
      </c>
      <c r="Q89" s="30">
        <f t="shared" si="12"/>
        <v>1191</v>
      </c>
      <c r="R89" s="30">
        <f t="shared" si="12"/>
        <v>1305</v>
      </c>
    </row>
    <row r="90" spans="1:18" x14ac:dyDescent="0.15">
      <c r="A90" s="8"/>
      <c r="B90" s="8">
        <v>1012</v>
      </c>
      <c r="D90" s="48" t="str">
        <f t="shared" si="16"/>
        <v/>
      </c>
      <c r="E90" s="48">
        <f t="shared" si="17"/>
        <v>0</v>
      </c>
      <c r="F90" s="48">
        <f t="shared" si="18"/>
        <v>2902.0160076416091</v>
      </c>
      <c r="G90" s="73">
        <f t="shared" si="19"/>
        <v>145</v>
      </c>
      <c r="H90" s="74">
        <f t="shared" si="19"/>
        <v>150</v>
      </c>
      <c r="I90" s="74">
        <f t="shared" si="19"/>
        <v>3150</v>
      </c>
      <c r="J90" s="74">
        <f t="shared" si="19"/>
        <v>17</v>
      </c>
      <c r="K90" s="75">
        <f t="shared" si="19"/>
        <v>10.8</v>
      </c>
      <c r="L90" s="30">
        <f t="shared" si="13"/>
        <v>65</v>
      </c>
      <c r="M90" s="30">
        <f t="shared" si="12"/>
        <v>70</v>
      </c>
      <c r="N90" s="30">
        <f t="shared" si="12"/>
        <v>1050</v>
      </c>
      <c r="O90" s="30">
        <f t="shared" si="12"/>
        <v>14</v>
      </c>
      <c r="P90" s="30">
        <f t="shared" si="12"/>
        <v>9</v>
      </c>
      <c r="Q90" s="30">
        <f t="shared" si="12"/>
        <v>1291</v>
      </c>
      <c r="R90" s="30">
        <f t="shared" si="12"/>
        <v>1305</v>
      </c>
    </row>
    <row r="91" spans="1:18" x14ac:dyDescent="0.15">
      <c r="A91" s="46">
        <v>3010</v>
      </c>
      <c r="B91" s="46"/>
      <c r="C91" s="47"/>
      <c r="D91" s="48">
        <f t="shared" si="16"/>
        <v>8</v>
      </c>
      <c r="E91" s="48">
        <f t="shared" si="17"/>
        <v>440.72</v>
      </c>
      <c r="F91" s="48">
        <f t="shared" si="18"/>
        <v>3342.7360076416089</v>
      </c>
      <c r="G91" s="76">
        <f t="shared" ref="G91:K113" si="20">L91+INT($Q91/$AI$7)*AD$7+INT($R91/$AJ$6)*AD$6</f>
        <v>147</v>
      </c>
      <c r="H91" s="77">
        <f t="shared" si="20"/>
        <v>152</v>
      </c>
      <c r="I91" s="77">
        <f t="shared" si="20"/>
        <v>3210</v>
      </c>
      <c r="J91" s="77">
        <f t="shared" si="20"/>
        <v>17</v>
      </c>
      <c r="K91" s="78">
        <f t="shared" si="20"/>
        <v>10.8</v>
      </c>
      <c r="L91" s="30">
        <f t="shared" si="13"/>
        <v>65</v>
      </c>
      <c r="M91" s="30">
        <f t="shared" si="12"/>
        <v>70</v>
      </c>
      <c r="N91" s="30">
        <f t="shared" si="12"/>
        <v>1050</v>
      </c>
      <c r="O91" s="30">
        <f t="shared" si="12"/>
        <v>14</v>
      </c>
      <c r="P91" s="30">
        <f t="shared" si="12"/>
        <v>9</v>
      </c>
      <c r="Q91" s="30">
        <f t="shared" si="12"/>
        <v>1302</v>
      </c>
      <c r="R91" s="30">
        <f t="shared" si="12"/>
        <v>1365</v>
      </c>
    </row>
    <row r="92" spans="1:18" x14ac:dyDescent="0.15">
      <c r="A92" s="8">
        <v>3010</v>
      </c>
      <c r="B92" s="8">
        <v>1001</v>
      </c>
      <c r="D92" s="48">
        <f t="shared" si="16"/>
        <v>7.5428571428571427</v>
      </c>
      <c r="E92" s="48">
        <f t="shared" si="17"/>
        <v>391.79108571428571</v>
      </c>
      <c r="F92" s="48">
        <f t="shared" si="18"/>
        <v>3734.5270933558945</v>
      </c>
      <c r="G92" s="58">
        <f t="shared" si="20"/>
        <v>152</v>
      </c>
      <c r="H92" s="59">
        <f t="shared" si="20"/>
        <v>167</v>
      </c>
      <c r="I92" s="59">
        <f t="shared" si="20"/>
        <v>3310</v>
      </c>
      <c r="J92" s="59">
        <f t="shared" si="20"/>
        <v>17.5</v>
      </c>
      <c r="K92" s="60">
        <f t="shared" si="20"/>
        <v>11.1</v>
      </c>
      <c r="L92" s="30">
        <f t="shared" si="13"/>
        <v>65</v>
      </c>
      <c r="M92" s="30">
        <f t="shared" si="12"/>
        <v>80</v>
      </c>
      <c r="N92" s="30">
        <f t="shared" si="12"/>
        <v>1050</v>
      </c>
      <c r="O92" s="30">
        <f t="shared" si="12"/>
        <v>14</v>
      </c>
      <c r="P92" s="30">
        <f t="shared" si="12"/>
        <v>9</v>
      </c>
      <c r="Q92" s="30">
        <f t="shared" si="12"/>
        <v>1313</v>
      </c>
      <c r="R92" s="30">
        <f t="shared" si="12"/>
        <v>1425</v>
      </c>
    </row>
    <row r="93" spans="1:18" x14ac:dyDescent="0.15">
      <c r="A93" s="8"/>
      <c r="B93" s="8">
        <v>1004</v>
      </c>
      <c r="D93" s="48" t="str">
        <f t="shared" si="16"/>
        <v/>
      </c>
      <c r="E93" s="48">
        <f t="shared" si="17"/>
        <v>0</v>
      </c>
      <c r="F93" s="48">
        <f t="shared" si="18"/>
        <v>3734.5270933558945</v>
      </c>
      <c r="G93" s="58">
        <f t="shared" si="20"/>
        <v>162</v>
      </c>
      <c r="H93" s="59">
        <f t="shared" si="20"/>
        <v>167</v>
      </c>
      <c r="I93" s="59">
        <f t="shared" si="20"/>
        <v>3310</v>
      </c>
      <c r="J93" s="59">
        <f t="shared" si="20"/>
        <v>17.5</v>
      </c>
      <c r="K93" s="60">
        <f t="shared" si="20"/>
        <v>11.1</v>
      </c>
      <c r="L93" s="30">
        <f t="shared" si="13"/>
        <v>75</v>
      </c>
      <c r="M93" s="30">
        <f t="shared" si="12"/>
        <v>80</v>
      </c>
      <c r="N93" s="30">
        <f t="shared" si="12"/>
        <v>1050</v>
      </c>
      <c r="O93" s="30">
        <f t="shared" si="12"/>
        <v>14</v>
      </c>
      <c r="P93" s="30">
        <f t="shared" si="12"/>
        <v>9</v>
      </c>
      <c r="Q93" s="30">
        <f t="shared" si="12"/>
        <v>1313</v>
      </c>
      <c r="R93" s="30">
        <f t="shared" si="12"/>
        <v>1425</v>
      </c>
    </row>
    <row r="94" spans="1:18" x14ac:dyDescent="0.15">
      <c r="A94" s="8"/>
      <c r="B94" s="8">
        <v>1007</v>
      </c>
      <c r="D94" s="48" t="str">
        <f t="shared" si="16"/>
        <v/>
      </c>
      <c r="E94" s="48">
        <f t="shared" si="17"/>
        <v>0</v>
      </c>
      <c r="F94" s="48">
        <f t="shared" si="18"/>
        <v>3734.5270933558945</v>
      </c>
      <c r="G94" s="58">
        <f t="shared" si="20"/>
        <v>162</v>
      </c>
      <c r="H94" s="59">
        <f t="shared" si="20"/>
        <v>167</v>
      </c>
      <c r="I94" s="59">
        <f t="shared" si="20"/>
        <v>3410</v>
      </c>
      <c r="J94" s="59">
        <f t="shared" si="20"/>
        <v>17.5</v>
      </c>
      <c r="K94" s="60">
        <f t="shared" si="20"/>
        <v>11.1</v>
      </c>
      <c r="L94" s="30">
        <f t="shared" si="13"/>
        <v>75</v>
      </c>
      <c r="M94" s="30">
        <f t="shared" si="12"/>
        <v>80</v>
      </c>
      <c r="N94" s="30">
        <f t="shared" si="12"/>
        <v>1150</v>
      </c>
      <c r="O94" s="30">
        <f t="shared" si="12"/>
        <v>14</v>
      </c>
      <c r="P94" s="30">
        <f t="shared" si="12"/>
        <v>9</v>
      </c>
      <c r="Q94" s="30">
        <f t="shared" si="12"/>
        <v>1313</v>
      </c>
      <c r="R94" s="30">
        <f t="shared" si="12"/>
        <v>1425</v>
      </c>
    </row>
    <row r="95" spans="1:18" x14ac:dyDescent="0.15">
      <c r="A95" s="8"/>
      <c r="B95" s="8">
        <v>1011</v>
      </c>
      <c r="D95" s="48" t="str">
        <f t="shared" si="16"/>
        <v/>
      </c>
      <c r="E95" s="48">
        <f t="shared" si="17"/>
        <v>0</v>
      </c>
      <c r="F95" s="48">
        <f t="shared" si="18"/>
        <v>3734.5270933558945</v>
      </c>
      <c r="G95" s="58">
        <f t="shared" si="20"/>
        <v>164</v>
      </c>
      <c r="H95" s="59">
        <f t="shared" si="20"/>
        <v>169</v>
      </c>
      <c r="I95" s="59">
        <f t="shared" si="20"/>
        <v>3470</v>
      </c>
      <c r="J95" s="59">
        <f t="shared" si="20"/>
        <v>17.5</v>
      </c>
      <c r="K95" s="60">
        <f t="shared" si="20"/>
        <v>11.1</v>
      </c>
      <c r="L95" s="30">
        <f t="shared" si="13"/>
        <v>75</v>
      </c>
      <c r="M95" s="30">
        <f t="shared" si="12"/>
        <v>80</v>
      </c>
      <c r="N95" s="30">
        <f t="shared" si="12"/>
        <v>1150</v>
      </c>
      <c r="O95" s="30">
        <f t="shared" si="12"/>
        <v>14</v>
      </c>
      <c r="P95" s="30">
        <f t="shared" si="12"/>
        <v>9</v>
      </c>
      <c r="Q95" s="30">
        <f t="shared" si="12"/>
        <v>1363</v>
      </c>
      <c r="R95" s="30">
        <f t="shared" si="12"/>
        <v>1425</v>
      </c>
    </row>
    <row r="96" spans="1:18" x14ac:dyDescent="0.15">
      <c r="A96" s="8"/>
      <c r="B96" s="8">
        <v>1014</v>
      </c>
      <c r="D96" s="48" t="str">
        <f t="shared" si="16"/>
        <v/>
      </c>
      <c r="E96" s="48">
        <f t="shared" si="17"/>
        <v>0</v>
      </c>
      <c r="F96" s="48">
        <f t="shared" si="18"/>
        <v>3734.5270933558945</v>
      </c>
      <c r="G96" s="58">
        <f t="shared" si="20"/>
        <v>164</v>
      </c>
      <c r="H96" s="59">
        <f t="shared" si="20"/>
        <v>169</v>
      </c>
      <c r="I96" s="59">
        <f t="shared" si="20"/>
        <v>3470</v>
      </c>
      <c r="J96" s="59">
        <f t="shared" si="20"/>
        <v>19.5</v>
      </c>
      <c r="K96" s="60">
        <f t="shared" si="20"/>
        <v>11.1</v>
      </c>
      <c r="L96" s="30">
        <f t="shared" si="13"/>
        <v>75</v>
      </c>
      <c r="M96" s="30">
        <f t="shared" si="12"/>
        <v>80</v>
      </c>
      <c r="N96" s="30">
        <f t="shared" si="12"/>
        <v>1150</v>
      </c>
      <c r="O96" s="30">
        <f t="shared" si="12"/>
        <v>16</v>
      </c>
      <c r="P96" s="30">
        <f t="shared" ref="P96:R132" si="21">IFERROR(VLOOKUP($A96,$T$5:$AA$38,P$2,0),0)+IFERROR(VLOOKUP($B96,$T$5:$AA$38,P$2,0),0)+P95</f>
        <v>9</v>
      </c>
      <c r="Q96" s="30">
        <f t="shared" si="21"/>
        <v>1363</v>
      </c>
      <c r="R96" s="30">
        <f t="shared" si="21"/>
        <v>1425</v>
      </c>
    </row>
    <row r="97" spans="1:18" x14ac:dyDescent="0.15">
      <c r="A97" s="8"/>
      <c r="B97" s="8">
        <v>1017</v>
      </c>
      <c r="D97" s="48" t="str">
        <f t="shared" si="16"/>
        <v/>
      </c>
      <c r="E97" s="48">
        <f t="shared" si="17"/>
        <v>0</v>
      </c>
      <c r="F97" s="48">
        <f t="shared" si="18"/>
        <v>3734.5270933558945</v>
      </c>
      <c r="G97" s="58">
        <f t="shared" si="20"/>
        <v>164</v>
      </c>
      <c r="H97" s="59">
        <f t="shared" si="20"/>
        <v>169</v>
      </c>
      <c r="I97" s="59">
        <f t="shared" si="20"/>
        <v>3470</v>
      </c>
      <c r="J97" s="59">
        <f t="shared" si="20"/>
        <v>19.5</v>
      </c>
      <c r="K97" s="60">
        <f t="shared" si="20"/>
        <v>13.1</v>
      </c>
      <c r="L97" s="30">
        <f t="shared" si="13"/>
        <v>75</v>
      </c>
      <c r="M97" s="30">
        <f t="shared" si="13"/>
        <v>80</v>
      </c>
      <c r="N97" s="30">
        <f t="shared" si="13"/>
        <v>1150</v>
      </c>
      <c r="O97" s="30">
        <f t="shared" si="13"/>
        <v>16</v>
      </c>
      <c r="P97" s="30">
        <f t="shared" si="21"/>
        <v>11</v>
      </c>
      <c r="Q97" s="30">
        <f t="shared" si="21"/>
        <v>1363</v>
      </c>
      <c r="R97" s="30">
        <f t="shared" si="21"/>
        <v>1425</v>
      </c>
    </row>
    <row r="98" spans="1:18" x14ac:dyDescent="0.15">
      <c r="A98" s="8">
        <v>3010</v>
      </c>
      <c r="B98" s="8">
        <v>1001</v>
      </c>
      <c r="D98" s="48">
        <f t="shared" si="16"/>
        <v>4.9997661912555529</v>
      </c>
      <c r="E98" s="48">
        <f t="shared" si="17"/>
        <v>131.43385363572597</v>
      </c>
      <c r="F98" s="48">
        <f t="shared" si="18"/>
        <v>3865.9609469916204</v>
      </c>
      <c r="G98" s="58">
        <f t="shared" si="20"/>
        <v>164</v>
      </c>
      <c r="H98" s="59">
        <f t="shared" si="20"/>
        <v>179</v>
      </c>
      <c r="I98" s="59">
        <f t="shared" si="20"/>
        <v>3470</v>
      </c>
      <c r="J98" s="59">
        <f t="shared" si="20"/>
        <v>19.5</v>
      </c>
      <c r="K98" s="60">
        <f t="shared" si="20"/>
        <v>13.1</v>
      </c>
      <c r="L98" s="30">
        <f t="shared" si="13"/>
        <v>75</v>
      </c>
      <c r="M98" s="30">
        <f t="shared" si="13"/>
        <v>90</v>
      </c>
      <c r="N98" s="30">
        <f t="shared" si="13"/>
        <v>1150</v>
      </c>
      <c r="O98" s="30">
        <f t="shared" si="13"/>
        <v>16</v>
      </c>
      <c r="P98" s="30">
        <f t="shared" si="21"/>
        <v>11</v>
      </c>
      <c r="Q98" s="30">
        <f t="shared" si="21"/>
        <v>1374</v>
      </c>
      <c r="R98" s="30">
        <f t="shared" si="21"/>
        <v>1485</v>
      </c>
    </row>
    <row r="99" spans="1:18" x14ac:dyDescent="0.15">
      <c r="A99" s="8"/>
      <c r="B99" s="8">
        <v>1004</v>
      </c>
      <c r="D99" s="48" t="str">
        <f t="shared" si="16"/>
        <v/>
      </c>
      <c r="E99" s="48">
        <f t="shared" si="17"/>
        <v>0</v>
      </c>
      <c r="F99" s="48">
        <f t="shared" si="18"/>
        <v>3865.9609469916204</v>
      </c>
      <c r="G99" s="58">
        <f t="shared" si="20"/>
        <v>174</v>
      </c>
      <c r="H99" s="59">
        <f t="shared" si="20"/>
        <v>179</v>
      </c>
      <c r="I99" s="59">
        <f t="shared" si="20"/>
        <v>3470</v>
      </c>
      <c r="J99" s="59">
        <f t="shared" si="20"/>
        <v>19.5</v>
      </c>
      <c r="K99" s="60">
        <f t="shared" si="20"/>
        <v>13.1</v>
      </c>
      <c r="L99" s="30">
        <f t="shared" si="13"/>
        <v>85</v>
      </c>
      <c r="M99" s="30">
        <f t="shared" si="13"/>
        <v>90</v>
      </c>
      <c r="N99" s="30">
        <f t="shared" si="13"/>
        <v>1150</v>
      </c>
      <c r="O99" s="30">
        <f t="shared" si="13"/>
        <v>16</v>
      </c>
      <c r="P99" s="30">
        <f t="shared" si="21"/>
        <v>11</v>
      </c>
      <c r="Q99" s="30">
        <f t="shared" si="21"/>
        <v>1374</v>
      </c>
      <c r="R99" s="30">
        <f t="shared" si="21"/>
        <v>1485</v>
      </c>
    </row>
    <row r="100" spans="1:18" x14ac:dyDescent="0.15">
      <c r="A100" s="8"/>
      <c r="B100" s="8">
        <v>1007</v>
      </c>
      <c r="D100" s="48" t="str">
        <f t="shared" si="16"/>
        <v/>
      </c>
      <c r="E100" s="48">
        <f t="shared" si="17"/>
        <v>0</v>
      </c>
      <c r="F100" s="48">
        <f t="shared" si="18"/>
        <v>3865.9609469916204</v>
      </c>
      <c r="G100" s="58">
        <f t="shared" si="20"/>
        <v>174</v>
      </c>
      <c r="H100" s="59">
        <f t="shared" si="20"/>
        <v>179</v>
      </c>
      <c r="I100" s="59">
        <f t="shared" si="20"/>
        <v>3570</v>
      </c>
      <c r="J100" s="59">
        <f t="shared" si="20"/>
        <v>19.5</v>
      </c>
      <c r="K100" s="60">
        <f t="shared" si="20"/>
        <v>13.1</v>
      </c>
      <c r="L100" s="30">
        <f t="shared" si="13"/>
        <v>85</v>
      </c>
      <c r="M100" s="30">
        <f t="shared" si="13"/>
        <v>90</v>
      </c>
      <c r="N100" s="30">
        <f t="shared" si="13"/>
        <v>1250</v>
      </c>
      <c r="O100" s="30">
        <f t="shared" si="13"/>
        <v>16</v>
      </c>
      <c r="P100" s="30">
        <f t="shared" si="21"/>
        <v>11</v>
      </c>
      <c r="Q100" s="30">
        <f t="shared" si="21"/>
        <v>1374</v>
      </c>
      <c r="R100" s="30">
        <f t="shared" si="21"/>
        <v>1485</v>
      </c>
    </row>
    <row r="101" spans="1:18" x14ac:dyDescent="0.15">
      <c r="A101" s="8"/>
      <c r="B101" s="8">
        <v>1011</v>
      </c>
      <c r="D101" s="48" t="str">
        <f t="shared" si="16"/>
        <v/>
      </c>
      <c r="E101" s="48">
        <f t="shared" si="17"/>
        <v>0</v>
      </c>
      <c r="F101" s="48">
        <f t="shared" si="18"/>
        <v>3865.9609469916204</v>
      </c>
      <c r="G101" s="58">
        <f t="shared" si="20"/>
        <v>176</v>
      </c>
      <c r="H101" s="59">
        <f t="shared" si="20"/>
        <v>181</v>
      </c>
      <c r="I101" s="59">
        <f t="shared" si="20"/>
        <v>3630</v>
      </c>
      <c r="J101" s="59">
        <f t="shared" si="20"/>
        <v>19.5</v>
      </c>
      <c r="K101" s="60">
        <f t="shared" si="20"/>
        <v>13.1</v>
      </c>
      <c r="L101" s="30">
        <f t="shared" si="13"/>
        <v>85</v>
      </c>
      <c r="M101" s="30">
        <f t="shared" si="13"/>
        <v>90</v>
      </c>
      <c r="N101" s="30">
        <f t="shared" si="13"/>
        <v>1250</v>
      </c>
      <c r="O101" s="30">
        <f t="shared" si="13"/>
        <v>16</v>
      </c>
      <c r="P101" s="30">
        <f t="shared" si="21"/>
        <v>11</v>
      </c>
      <c r="Q101" s="30">
        <f t="shared" si="21"/>
        <v>1424</v>
      </c>
      <c r="R101" s="30">
        <f t="shared" si="21"/>
        <v>1485</v>
      </c>
    </row>
    <row r="102" spans="1:18" x14ac:dyDescent="0.15">
      <c r="A102" s="8"/>
      <c r="B102" s="8">
        <v>1014</v>
      </c>
      <c r="D102" s="48" t="str">
        <f t="shared" si="16"/>
        <v/>
      </c>
      <c r="E102" s="48">
        <f t="shared" si="17"/>
        <v>0</v>
      </c>
      <c r="F102" s="48">
        <f t="shared" si="18"/>
        <v>3865.9609469916204</v>
      </c>
      <c r="G102" s="58">
        <f t="shared" si="20"/>
        <v>176</v>
      </c>
      <c r="H102" s="59">
        <f t="shared" si="20"/>
        <v>181</v>
      </c>
      <c r="I102" s="59">
        <f t="shared" si="20"/>
        <v>3630</v>
      </c>
      <c r="J102" s="59">
        <f t="shared" si="20"/>
        <v>21.5</v>
      </c>
      <c r="K102" s="60">
        <f t="shared" si="20"/>
        <v>13.1</v>
      </c>
      <c r="L102" s="30">
        <f t="shared" si="13"/>
        <v>85</v>
      </c>
      <c r="M102" s="30">
        <f t="shared" si="13"/>
        <v>90</v>
      </c>
      <c r="N102" s="30">
        <f t="shared" si="13"/>
        <v>1250</v>
      </c>
      <c r="O102" s="30">
        <f t="shared" si="13"/>
        <v>18</v>
      </c>
      <c r="P102" s="30">
        <f t="shared" si="21"/>
        <v>11</v>
      </c>
      <c r="Q102" s="30">
        <f t="shared" si="21"/>
        <v>1424</v>
      </c>
      <c r="R102" s="30">
        <f t="shared" si="21"/>
        <v>1485</v>
      </c>
    </row>
    <row r="103" spans="1:18" x14ac:dyDescent="0.15">
      <c r="A103" s="8"/>
      <c r="B103" s="8">
        <v>1017</v>
      </c>
      <c r="D103" s="48" t="str">
        <f t="shared" si="16"/>
        <v/>
      </c>
      <c r="E103" s="48">
        <f t="shared" si="17"/>
        <v>0</v>
      </c>
      <c r="F103" s="48">
        <f t="shared" si="18"/>
        <v>3865.9609469916204</v>
      </c>
      <c r="G103" s="58">
        <f t="shared" si="20"/>
        <v>176</v>
      </c>
      <c r="H103" s="59">
        <f t="shared" si="20"/>
        <v>181</v>
      </c>
      <c r="I103" s="59">
        <f t="shared" si="20"/>
        <v>3630</v>
      </c>
      <c r="J103" s="59">
        <f t="shared" si="20"/>
        <v>21.5</v>
      </c>
      <c r="K103" s="60">
        <f t="shared" si="20"/>
        <v>15.1</v>
      </c>
      <c r="L103" s="30">
        <f t="shared" si="13"/>
        <v>85</v>
      </c>
      <c r="M103" s="30">
        <f t="shared" si="13"/>
        <v>90</v>
      </c>
      <c r="N103" s="30">
        <f t="shared" si="13"/>
        <v>1250</v>
      </c>
      <c r="O103" s="30">
        <f t="shared" si="13"/>
        <v>18</v>
      </c>
      <c r="P103" s="30">
        <f t="shared" si="21"/>
        <v>13</v>
      </c>
      <c r="Q103" s="30">
        <f t="shared" si="21"/>
        <v>1424</v>
      </c>
      <c r="R103" s="30">
        <f t="shared" si="21"/>
        <v>1485</v>
      </c>
    </row>
    <row r="104" spans="1:18" x14ac:dyDescent="0.15">
      <c r="A104" s="8"/>
      <c r="B104" s="8"/>
      <c r="D104" s="48" t="str">
        <f t="shared" si="16"/>
        <v/>
      </c>
      <c r="E104" s="48">
        <f t="shared" si="17"/>
        <v>0</v>
      </c>
      <c r="F104" s="48">
        <f t="shared" si="18"/>
        <v>3865.9609469916204</v>
      </c>
      <c r="G104" s="58">
        <f t="shared" si="20"/>
        <v>176</v>
      </c>
      <c r="H104" s="59">
        <f t="shared" si="20"/>
        <v>181</v>
      </c>
      <c r="I104" s="59">
        <f t="shared" si="20"/>
        <v>3630</v>
      </c>
      <c r="J104" s="59">
        <f t="shared" si="20"/>
        <v>21.5</v>
      </c>
      <c r="K104" s="60">
        <f t="shared" si="20"/>
        <v>15.1</v>
      </c>
      <c r="L104" s="30">
        <f t="shared" si="13"/>
        <v>85</v>
      </c>
      <c r="M104" s="30">
        <f t="shared" si="13"/>
        <v>90</v>
      </c>
      <c r="N104" s="30">
        <f t="shared" si="13"/>
        <v>1250</v>
      </c>
      <c r="O104" s="30">
        <f t="shared" si="13"/>
        <v>18</v>
      </c>
      <c r="P104" s="30">
        <f t="shared" si="21"/>
        <v>13</v>
      </c>
      <c r="Q104" s="30">
        <f t="shared" si="21"/>
        <v>1424</v>
      </c>
      <c r="R104" s="30">
        <f t="shared" si="21"/>
        <v>1485</v>
      </c>
    </row>
    <row r="105" spans="1:18" x14ac:dyDescent="0.15">
      <c r="A105" s="8"/>
      <c r="B105" s="8">
        <v>1002</v>
      </c>
      <c r="D105" s="48" t="str">
        <f t="shared" si="16"/>
        <v/>
      </c>
      <c r="E105" s="48">
        <f t="shared" si="17"/>
        <v>0</v>
      </c>
      <c r="F105" s="48">
        <f t="shared" si="18"/>
        <v>3865.9609469916204</v>
      </c>
      <c r="G105" s="58">
        <f t="shared" si="20"/>
        <v>176</v>
      </c>
      <c r="H105" s="59">
        <f t="shared" si="20"/>
        <v>196</v>
      </c>
      <c r="I105" s="59">
        <f t="shared" si="20"/>
        <v>3630</v>
      </c>
      <c r="J105" s="59">
        <f t="shared" si="20"/>
        <v>21.5</v>
      </c>
      <c r="K105" s="60">
        <f t="shared" si="20"/>
        <v>15.1</v>
      </c>
      <c r="L105" s="30">
        <f t="shared" si="13"/>
        <v>85</v>
      </c>
      <c r="M105" s="30">
        <f t="shared" si="13"/>
        <v>105</v>
      </c>
      <c r="N105" s="30">
        <f t="shared" si="13"/>
        <v>1250</v>
      </c>
      <c r="O105" s="30">
        <f t="shared" si="13"/>
        <v>18</v>
      </c>
      <c r="P105" s="30">
        <f t="shared" si="21"/>
        <v>13</v>
      </c>
      <c r="Q105" s="30">
        <f t="shared" si="21"/>
        <v>1424</v>
      </c>
      <c r="R105" s="30">
        <f t="shared" si="21"/>
        <v>1485</v>
      </c>
    </row>
    <row r="106" spans="1:18" x14ac:dyDescent="0.15">
      <c r="A106" s="8">
        <v>3007</v>
      </c>
      <c r="B106" s="8"/>
      <c r="D106" s="48">
        <f t="shared" si="16"/>
        <v>1.2015325670498085</v>
      </c>
      <c r="E106" s="48">
        <f t="shared" si="17"/>
        <v>-145.35540229885058</v>
      </c>
      <c r="F106" s="48">
        <f t="shared" si="18"/>
        <v>3865.9609469916204</v>
      </c>
      <c r="G106" s="58">
        <f t="shared" si="20"/>
        <v>176</v>
      </c>
      <c r="H106" s="59">
        <f t="shared" si="20"/>
        <v>196</v>
      </c>
      <c r="I106" s="59">
        <f t="shared" si="20"/>
        <v>3630</v>
      </c>
      <c r="J106" s="59">
        <f t="shared" si="20"/>
        <v>21.5</v>
      </c>
      <c r="K106" s="60">
        <f t="shared" si="20"/>
        <v>15.1</v>
      </c>
      <c r="L106" s="30">
        <f t="shared" si="13"/>
        <v>85</v>
      </c>
      <c r="M106" s="30">
        <f t="shared" si="13"/>
        <v>105</v>
      </c>
      <c r="N106" s="30">
        <f t="shared" si="13"/>
        <v>1250</v>
      </c>
      <c r="O106" s="30">
        <f t="shared" si="13"/>
        <v>18</v>
      </c>
      <c r="P106" s="30">
        <f t="shared" si="21"/>
        <v>13</v>
      </c>
      <c r="Q106" s="30">
        <f t="shared" si="21"/>
        <v>1432</v>
      </c>
      <c r="R106" s="30">
        <f t="shared" si="21"/>
        <v>1525</v>
      </c>
    </row>
    <row r="107" spans="1:18" x14ac:dyDescent="0.15">
      <c r="A107" s="8">
        <v>3008</v>
      </c>
      <c r="B107" s="8">
        <v>1012</v>
      </c>
      <c r="D107" s="48">
        <f t="shared" si="16"/>
        <v>1.3411606647390404</v>
      </c>
      <c r="E107" s="48">
        <f t="shared" si="17"/>
        <v>-134.41514530214087</v>
      </c>
      <c r="F107" s="48">
        <f t="shared" si="18"/>
        <v>3865.9609469916204</v>
      </c>
      <c r="G107" s="58">
        <f t="shared" si="20"/>
        <v>180</v>
      </c>
      <c r="H107" s="59">
        <f t="shared" si="20"/>
        <v>200</v>
      </c>
      <c r="I107" s="59">
        <f t="shared" si="20"/>
        <v>3750</v>
      </c>
      <c r="J107" s="59">
        <f t="shared" si="20"/>
        <v>21.5</v>
      </c>
      <c r="K107" s="60">
        <f t="shared" si="20"/>
        <v>15.1</v>
      </c>
      <c r="L107" s="30">
        <f t="shared" si="13"/>
        <v>85</v>
      </c>
      <c r="M107" s="30">
        <f t="shared" si="13"/>
        <v>105</v>
      </c>
      <c r="N107" s="30">
        <f t="shared" si="13"/>
        <v>1250</v>
      </c>
      <c r="O107" s="30">
        <f t="shared" si="13"/>
        <v>18</v>
      </c>
      <c r="P107" s="30">
        <f t="shared" si="21"/>
        <v>13</v>
      </c>
      <c r="Q107" s="30">
        <f t="shared" si="21"/>
        <v>1541</v>
      </c>
      <c r="R107" s="30">
        <f t="shared" si="21"/>
        <v>1570</v>
      </c>
    </row>
    <row r="108" spans="1:18" x14ac:dyDescent="0.15">
      <c r="A108" s="8">
        <v>3008</v>
      </c>
      <c r="B108" s="8">
        <v>1008</v>
      </c>
      <c r="D108" s="48">
        <f t="shared" si="16"/>
        <v>1.2953090180812954</v>
      </c>
      <c r="E108" s="48">
        <f t="shared" si="17"/>
        <v>-138.33252658599196</v>
      </c>
      <c r="F108" s="48">
        <f t="shared" si="18"/>
        <v>3865.9609469916204</v>
      </c>
      <c r="G108" s="58">
        <f t="shared" si="20"/>
        <v>187</v>
      </c>
      <c r="H108" s="59">
        <f t="shared" si="20"/>
        <v>207</v>
      </c>
      <c r="I108" s="59">
        <f t="shared" si="20"/>
        <v>4110</v>
      </c>
      <c r="J108" s="59">
        <f t="shared" si="20"/>
        <v>22</v>
      </c>
      <c r="K108" s="60">
        <f t="shared" si="20"/>
        <v>15.4</v>
      </c>
      <c r="L108" s="30">
        <f t="shared" si="13"/>
        <v>85</v>
      </c>
      <c r="M108" s="30">
        <f t="shared" si="13"/>
        <v>105</v>
      </c>
      <c r="N108" s="30">
        <f t="shared" si="13"/>
        <v>1450</v>
      </c>
      <c r="O108" s="30">
        <f t="shared" si="13"/>
        <v>18</v>
      </c>
      <c r="P108" s="30">
        <f t="shared" si="21"/>
        <v>13</v>
      </c>
      <c r="Q108" s="30">
        <f t="shared" si="21"/>
        <v>1550</v>
      </c>
      <c r="R108" s="30">
        <f t="shared" si="21"/>
        <v>1615</v>
      </c>
    </row>
    <row r="109" spans="1:18" x14ac:dyDescent="0.15">
      <c r="A109" s="8">
        <v>3007</v>
      </c>
      <c r="B109" s="8"/>
      <c r="D109" s="48">
        <f t="shared" si="16"/>
        <v>1.1001347103726986</v>
      </c>
      <c r="E109" s="48">
        <f t="shared" si="17"/>
        <v>-153.45999101930846</v>
      </c>
      <c r="F109" s="48">
        <f t="shared" si="18"/>
        <v>3865.9609469916204</v>
      </c>
      <c r="G109" s="58">
        <f t="shared" si="20"/>
        <v>187</v>
      </c>
      <c r="H109" s="59">
        <f t="shared" si="20"/>
        <v>207</v>
      </c>
      <c r="I109" s="59">
        <f t="shared" si="20"/>
        <v>4110</v>
      </c>
      <c r="J109" s="59">
        <f t="shared" si="20"/>
        <v>22</v>
      </c>
      <c r="K109" s="60">
        <f t="shared" si="20"/>
        <v>15.4</v>
      </c>
      <c r="L109" s="30">
        <f t="shared" si="13"/>
        <v>85</v>
      </c>
      <c r="M109" s="30">
        <f t="shared" si="13"/>
        <v>105</v>
      </c>
      <c r="N109" s="30">
        <f t="shared" si="13"/>
        <v>1450</v>
      </c>
      <c r="O109" s="30">
        <f t="shared" si="13"/>
        <v>18</v>
      </c>
      <c r="P109" s="30">
        <f t="shared" si="21"/>
        <v>13</v>
      </c>
      <c r="Q109" s="30">
        <f t="shared" si="21"/>
        <v>1558</v>
      </c>
      <c r="R109" s="30">
        <f t="shared" si="21"/>
        <v>1655</v>
      </c>
    </row>
    <row r="110" spans="1:18" x14ac:dyDescent="0.15">
      <c r="A110" s="8">
        <v>3007</v>
      </c>
      <c r="B110" s="8"/>
      <c r="D110" s="48">
        <f t="shared" si="16"/>
        <v>1.1001347103726986</v>
      </c>
      <c r="E110" s="48">
        <f t="shared" si="17"/>
        <v>-153.45999101930846</v>
      </c>
      <c r="F110" s="48">
        <f t="shared" si="18"/>
        <v>3865.9609469916204</v>
      </c>
      <c r="G110" s="58">
        <f t="shared" si="20"/>
        <v>187</v>
      </c>
      <c r="H110" s="59">
        <f t="shared" si="20"/>
        <v>207</v>
      </c>
      <c r="I110" s="59">
        <f t="shared" si="20"/>
        <v>4110</v>
      </c>
      <c r="J110" s="59">
        <f t="shared" si="20"/>
        <v>22</v>
      </c>
      <c r="K110" s="60">
        <f t="shared" si="20"/>
        <v>15.4</v>
      </c>
      <c r="L110" s="30">
        <f t="shared" si="13"/>
        <v>85</v>
      </c>
      <c r="M110" s="30">
        <f t="shared" si="13"/>
        <v>105</v>
      </c>
      <c r="N110" s="30">
        <f t="shared" si="13"/>
        <v>1450</v>
      </c>
      <c r="O110" s="30">
        <f t="shared" si="13"/>
        <v>18</v>
      </c>
      <c r="P110" s="30">
        <f t="shared" si="21"/>
        <v>13</v>
      </c>
      <c r="Q110" s="30">
        <f t="shared" si="21"/>
        <v>1566</v>
      </c>
      <c r="R110" s="30">
        <f t="shared" si="21"/>
        <v>1695</v>
      </c>
    </row>
    <row r="111" spans="1:18" x14ac:dyDescent="0.15">
      <c r="A111" s="8">
        <v>3008</v>
      </c>
      <c r="B111" s="8">
        <v>1010</v>
      </c>
      <c r="D111" s="48">
        <f t="shared" si="16"/>
        <v>1.2181663837011885</v>
      </c>
      <c r="E111" s="48">
        <f t="shared" si="17"/>
        <v>-144.89358234295418</v>
      </c>
      <c r="F111" s="48">
        <f t="shared" si="18"/>
        <v>3865.9609469916204</v>
      </c>
      <c r="G111" s="58">
        <f t="shared" si="20"/>
        <v>187</v>
      </c>
      <c r="H111" s="59">
        <f t="shared" si="20"/>
        <v>207</v>
      </c>
      <c r="I111" s="59">
        <f t="shared" si="20"/>
        <v>4110</v>
      </c>
      <c r="J111" s="59">
        <f t="shared" si="20"/>
        <v>22</v>
      </c>
      <c r="K111" s="60">
        <f t="shared" si="20"/>
        <v>15.4</v>
      </c>
      <c r="L111" s="30">
        <f t="shared" si="13"/>
        <v>85</v>
      </c>
      <c r="M111" s="30">
        <f t="shared" si="13"/>
        <v>105</v>
      </c>
      <c r="N111" s="30">
        <f t="shared" si="13"/>
        <v>1450</v>
      </c>
      <c r="O111" s="30">
        <f t="shared" si="13"/>
        <v>18</v>
      </c>
      <c r="P111" s="30">
        <f t="shared" si="21"/>
        <v>13</v>
      </c>
      <c r="Q111" s="30">
        <f t="shared" si="21"/>
        <v>1595</v>
      </c>
      <c r="R111" s="30">
        <f t="shared" si="21"/>
        <v>1740</v>
      </c>
    </row>
    <row r="112" spans="1:18" x14ac:dyDescent="0.15">
      <c r="A112" s="8"/>
      <c r="B112" s="8">
        <v>1011</v>
      </c>
      <c r="D112" s="48" t="str">
        <f t="shared" si="16"/>
        <v/>
      </c>
      <c r="E112" s="48">
        <f t="shared" si="17"/>
        <v>0</v>
      </c>
      <c r="F112" s="48">
        <f t="shared" si="18"/>
        <v>3865.9609469916204</v>
      </c>
      <c r="G112" s="70">
        <f t="shared" si="20"/>
        <v>189</v>
      </c>
      <c r="H112" s="71">
        <f t="shared" si="20"/>
        <v>209</v>
      </c>
      <c r="I112" s="71">
        <f t="shared" si="20"/>
        <v>4170</v>
      </c>
      <c r="J112" s="71">
        <f t="shared" si="20"/>
        <v>22</v>
      </c>
      <c r="K112" s="72">
        <f t="shared" si="20"/>
        <v>15.4</v>
      </c>
      <c r="L112" s="30">
        <f t="shared" si="13"/>
        <v>85</v>
      </c>
      <c r="M112" s="30">
        <f t="shared" si="13"/>
        <v>105</v>
      </c>
      <c r="N112" s="30">
        <f t="shared" si="13"/>
        <v>1450</v>
      </c>
      <c r="O112" s="30">
        <f t="shared" si="13"/>
        <v>18</v>
      </c>
      <c r="P112" s="30">
        <f t="shared" si="21"/>
        <v>13</v>
      </c>
      <c r="Q112" s="30">
        <f t="shared" si="21"/>
        <v>1645</v>
      </c>
      <c r="R112" s="30">
        <f t="shared" si="21"/>
        <v>1740</v>
      </c>
    </row>
    <row r="113" spans="1:18" x14ac:dyDescent="0.15">
      <c r="A113" s="41">
        <v>3009</v>
      </c>
      <c r="B113" s="41">
        <v>1005</v>
      </c>
      <c r="C113" s="3"/>
      <c r="D113" s="48">
        <f t="shared" si="16"/>
        <v>2.193825910931174</v>
      </c>
      <c r="E113" s="48">
        <f t="shared" si="17"/>
        <v>-217.71089574898784</v>
      </c>
      <c r="F113" s="48">
        <f t="shared" si="18"/>
        <v>3865.9609469916204</v>
      </c>
      <c r="G113" s="76">
        <f t="shared" si="20"/>
        <v>206</v>
      </c>
      <c r="H113" s="77">
        <f t="shared" si="20"/>
        <v>211</v>
      </c>
      <c r="I113" s="77">
        <f t="shared" si="20"/>
        <v>4230</v>
      </c>
      <c r="J113" s="77">
        <f t="shared" si="20"/>
        <v>22</v>
      </c>
      <c r="K113" s="78">
        <f t="shared" si="20"/>
        <v>15.4</v>
      </c>
      <c r="L113" s="30">
        <f t="shared" si="13"/>
        <v>100</v>
      </c>
      <c r="M113" s="30">
        <f t="shared" si="13"/>
        <v>105</v>
      </c>
      <c r="N113" s="30">
        <f t="shared" si="13"/>
        <v>1450</v>
      </c>
      <c r="O113" s="30">
        <f t="shared" si="13"/>
        <v>18</v>
      </c>
      <c r="P113" s="30">
        <f t="shared" si="21"/>
        <v>13</v>
      </c>
      <c r="Q113" s="30">
        <f t="shared" si="21"/>
        <v>1655</v>
      </c>
      <c r="R113" s="30">
        <f t="shared" si="21"/>
        <v>1790</v>
      </c>
    </row>
    <row r="114" spans="1:18" x14ac:dyDescent="0.15">
      <c r="A114" s="8"/>
      <c r="B114" s="8">
        <v>1012</v>
      </c>
      <c r="D114" s="48" t="str">
        <f t="shared" si="16"/>
        <v/>
      </c>
      <c r="E114" s="48">
        <f t="shared" si="17"/>
        <v>0</v>
      </c>
      <c r="F114" s="48">
        <f t="shared" si="18"/>
        <v>3865.9609469916204</v>
      </c>
      <c r="G114" s="58">
        <f t="shared" ref="G114:K132" si="22">L114+INT($Q114/$AI$7)*AD$7+INT($R114/$AJ$6)*AD$6</f>
        <v>210</v>
      </c>
      <c r="H114" s="59">
        <f t="shared" si="22"/>
        <v>215</v>
      </c>
      <c r="I114" s="59">
        <f t="shared" si="22"/>
        <v>4350</v>
      </c>
      <c r="J114" s="59">
        <f t="shared" si="22"/>
        <v>22</v>
      </c>
      <c r="K114" s="60">
        <f t="shared" si="22"/>
        <v>15.4</v>
      </c>
      <c r="L114" s="30">
        <f t="shared" si="13"/>
        <v>100</v>
      </c>
      <c r="M114" s="30">
        <f t="shared" si="13"/>
        <v>105</v>
      </c>
      <c r="N114" s="30">
        <f t="shared" si="13"/>
        <v>1450</v>
      </c>
      <c r="O114" s="30">
        <f t="shared" si="13"/>
        <v>18</v>
      </c>
      <c r="P114" s="30">
        <f t="shared" si="21"/>
        <v>13</v>
      </c>
      <c r="Q114" s="30">
        <f t="shared" si="21"/>
        <v>1755</v>
      </c>
      <c r="R114" s="30">
        <f t="shared" si="21"/>
        <v>1790</v>
      </c>
    </row>
    <row r="115" spans="1:18" x14ac:dyDescent="0.15">
      <c r="A115" s="8"/>
      <c r="B115" s="8">
        <v>1013</v>
      </c>
      <c r="D115" s="48" t="str">
        <f t="shared" si="16"/>
        <v/>
      </c>
      <c r="E115" s="48">
        <f t="shared" si="17"/>
        <v>0</v>
      </c>
      <c r="F115" s="48">
        <f t="shared" si="18"/>
        <v>3865.9609469916204</v>
      </c>
      <c r="G115" s="58">
        <f t="shared" si="22"/>
        <v>218</v>
      </c>
      <c r="H115" s="59">
        <f t="shared" si="22"/>
        <v>223</v>
      </c>
      <c r="I115" s="59">
        <f t="shared" si="22"/>
        <v>4590</v>
      </c>
      <c r="J115" s="59">
        <f t="shared" si="22"/>
        <v>22</v>
      </c>
      <c r="K115" s="60">
        <f t="shared" si="22"/>
        <v>15.4</v>
      </c>
      <c r="L115" s="30">
        <f t="shared" si="13"/>
        <v>100</v>
      </c>
      <c r="M115" s="30">
        <f t="shared" si="13"/>
        <v>105</v>
      </c>
      <c r="N115" s="30">
        <f t="shared" si="13"/>
        <v>1450</v>
      </c>
      <c r="O115" s="30">
        <f t="shared" si="13"/>
        <v>18</v>
      </c>
      <c r="P115" s="30">
        <f t="shared" si="21"/>
        <v>13</v>
      </c>
      <c r="Q115" s="30">
        <f t="shared" si="21"/>
        <v>1955</v>
      </c>
      <c r="R115" s="30">
        <f t="shared" si="21"/>
        <v>1790</v>
      </c>
    </row>
    <row r="116" spans="1:18" x14ac:dyDescent="0.15">
      <c r="A116" s="8">
        <v>3010</v>
      </c>
      <c r="B116" s="8"/>
      <c r="D116" s="48">
        <f t="shared" si="16"/>
        <v>2.4159981922946558</v>
      </c>
      <c r="E116" s="48">
        <f t="shared" si="17"/>
        <v>-157.17517839792112</v>
      </c>
      <c r="F116" s="48">
        <f t="shared" si="18"/>
        <v>3865.9609469916204</v>
      </c>
      <c r="G116" s="58">
        <f t="shared" si="22"/>
        <v>223</v>
      </c>
      <c r="H116" s="59">
        <f t="shared" si="22"/>
        <v>228</v>
      </c>
      <c r="I116" s="59">
        <f t="shared" si="22"/>
        <v>4690</v>
      </c>
      <c r="J116" s="59">
        <f t="shared" si="22"/>
        <v>22.5</v>
      </c>
      <c r="K116" s="60">
        <f t="shared" si="22"/>
        <v>15.7</v>
      </c>
      <c r="L116" s="30">
        <f t="shared" si="13"/>
        <v>100</v>
      </c>
      <c r="M116" s="30">
        <f t="shared" si="13"/>
        <v>105</v>
      </c>
      <c r="N116" s="30">
        <f t="shared" si="13"/>
        <v>1450</v>
      </c>
      <c r="O116" s="30">
        <f t="shared" si="13"/>
        <v>18</v>
      </c>
      <c r="P116" s="30">
        <f t="shared" si="21"/>
        <v>13</v>
      </c>
      <c r="Q116" s="30">
        <f t="shared" si="21"/>
        <v>1966</v>
      </c>
      <c r="R116" s="30">
        <f t="shared" si="21"/>
        <v>1850</v>
      </c>
    </row>
    <row r="117" spans="1:18" x14ac:dyDescent="0.15">
      <c r="A117" s="8">
        <v>3010</v>
      </c>
      <c r="B117" s="8"/>
      <c r="D117" s="48">
        <f t="shared" si="16"/>
        <v>2.3002823719241627</v>
      </c>
      <c r="E117" s="48">
        <f t="shared" si="17"/>
        <v>-170.22779636950381</v>
      </c>
      <c r="F117" s="48">
        <f t="shared" si="18"/>
        <v>3865.9609469916204</v>
      </c>
      <c r="G117" s="73">
        <f t="shared" si="22"/>
        <v>223</v>
      </c>
      <c r="H117" s="74">
        <f t="shared" si="22"/>
        <v>228</v>
      </c>
      <c r="I117" s="74">
        <f t="shared" si="22"/>
        <v>4690</v>
      </c>
      <c r="J117" s="74">
        <f t="shared" si="22"/>
        <v>22.5</v>
      </c>
      <c r="K117" s="75">
        <f t="shared" si="22"/>
        <v>15.7</v>
      </c>
      <c r="L117" s="30">
        <f t="shared" si="13"/>
        <v>100</v>
      </c>
      <c r="M117" s="30">
        <f t="shared" si="13"/>
        <v>105</v>
      </c>
      <c r="N117" s="30">
        <f t="shared" si="13"/>
        <v>1450</v>
      </c>
      <c r="O117" s="30">
        <f t="shared" si="13"/>
        <v>18</v>
      </c>
      <c r="P117" s="30">
        <f t="shared" si="21"/>
        <v>13</v>
      </c>
      <c r="Q117" s="30">
        <f t="shared" si="21"/>
        <v>1977</v>
      </c>
      <c r="R117" s="30">
        <f t="shared" si="21"/>
        <v>1910</v>
      </c>
    </row>
    <row r="118" spans="1:18" x14ac:dyDescent="0.15">
      <c r="A118" s="46">
        <v>3011</v>
      </c>
      <c r="B118" s="46">
        <v>1008</v>
      </c>
      <c r="C118" s="47"/>
      <c r="D118" s="48">
        <f t="shared" si="16"/>
        <v>8</v>
      </c>
      <c r="E118" s="48">
        <f t="shared" si="17"/>
        <v>473.04</v>
      </c>
      <c r="F118" s="48">
        <f t="shared" si="18"/>
        <v>4339.0009469916204</v>
      </c>
      <c r="G118" s="76">
        <f t="shared" si="22"/>
        <v>223</v>
      </c>
      <c r="H118" s="77">
        <f t="shared" si="22"/>
        <v>228</v>
      </c>
      <c r="I118" s="77">
        <f t="shared" si="22"/>
        <v>4890</v>
      </c>
      <c r="J118" s="77">
        <f t="shared" si="22"/>
        <v>22.5</v>
      </c>
      <c r="K118" s="78">
        <f t="shared" si="22"/>
        <v>15.7</v>
      </c>
      <c r="L118" s="30">
        <f t="shared" si="13"/>
        <v>100</v>
      </c>
      <c r="M118" s="30">
        <f t="shared" si="13"/>
        <v>105</v>
      </c>
      <c r="N118" s="30">
        <f t="shared" si="13"/>
        <v>1650</v>
      </c>
      <c r="O118" s="30">
        <f t="shared" si="13"/>
        <v>18</v>
      </c>
      <c r="P118" s="30">
        <f t="shared" si="21"/>
        <v>13</v>
      </c>
      <c r="Q118" s="30">
        <f t="shared" si="21"/>
        <v>1989</v>
      </c>
      <c r="R118" s="30">
        <f t="shared" si="21"/>
        <v>1980</v>
      </c>
    </row>
    <row r="119" spans="1:18" x14ac:dyDescent="0.15">
      <c r="A119" s="8">
        <v>3011</v>
      </c>
      <c r="B119" s="8">
        <v>1008</v>
      </c>
      <c r="D119" s="48">
        <f t="shared" si="16"/>
        <v>8</v>
      </c>
      <c r="E119" s="48">
        <f t="shared" si="17"/>
        <v>473.04</v>
      </c>
      <c r="F119" s="48">
        <f t="shared" si="18"/>
        <v>4812.0409469916203</v>
      </c>
      <c r="G119" s="58">
        <f t="shared" si="22"/>
        <v>230</v>
      </c>
      <c r="H119" s="59">
        <f t="shared" si="22"/>
        <v>235</v>
      </c>
      <c r="I119" s="59">
        <f t="shared" si="22"/>
        <v>5250</v>
      </c>
      <c r="J119" s="59">
        <f t="shared" si="22"/>
        <v>23</v>
      </c>
      <c r="K119" s="60">
        <f t="shared" si="22"/>
        <v>16</v>
      </c>
      <c r="L119" s="30">
        <f t="shared" ref="L119:O132" si="23">IFERROR(VLOOKUP($A119,$T$5:$AA$38,L$2,0),0)+IFERROR(VLOOKUP($B119,$T$5:$AA$38,L$2,0),0)+L118</f>
        <v>100</v>
      </c>
      <c r="M119" s="30">
        <f t="shared" si="23"/>
        <v>105</v>
      </c>
      <c r="N119" s="30">
        <f t="shared" si="23"/>
        <v>1850</v>
      </c>
      <c r="O119" s="30">
        <f t="shared" si="23"/>
        <v>18</v>
      </c>
      <c r="P119" s="30">
        <f t="shared" si="21"/>
        <v>13</v>
      </c>
      <c r="Q119" s="30">
        <f t="shared" si="21"/>
        <v>2001</v>
      </c>
      <c r="R119" s="30">
        <f t="shared" si="21"/>
        <v>2050</v>
      </c>
    </row>
    <row r="120" spans="1:18" x14ac:dyDescent="0.15">
      <c r="A120" s="8">
        <v>3011</v>
      </c>
      <c r="B120" s="8">
        <v>1015</v>
      </c>
      <c r="D120" s="48">
        <f t="shared" si="16"/>
        <v>7.1551120448179271</v>
      </c>
      <c r="E120" s="48">
        <f t="shared" si="17"/>
        <v>325.8438025210084</v>
      </c>
      <c r="F120" s="48">
        <f t="shared" si="18"/>
        <v>5137.8847495126283</v>
      </c>
      <c r="G120" s="58">
        <f t="shared" si="22"/>
        <v>230</v>
      </c>
      <c r="H120" s="59">
        <f t="shared" si="22"/>
        <v>235</v>
      </c>
      <c r="I120" s="59">
        <f t="shared" si="22"/>
        <v>5250</v>
      </c>
      <c r="J120" s="59">
        <f t="shared" si="22"/>
        <v>27</v>
      </c>
      <c r="K120" s="60">
        <f t="shared" si="22"/>
        <v>16</v>
      </c>
      <c r="L120" s="30">
        <f t="shared" si="23"/>
        <v>100</v>
      </c>
      <c r="M120" s="30">
        <f t="shared" si="23"/>
        <v>105</v>
      </c>
      <c r="N120" s="30">
        <f t="shared" si="23"/>
        <v>1850</v>
      </c>
      <c r="O120" s="30">
        <f t="shared" si="23"/>
        <v>22</v>
      </c>
      <c r="P120" s="30">
        <f t="shared" si="21"/>
        <v>13</v>
      </c>
      <c r="Q120" s="30">
        <f t="shared" si="21"/>
        <v>2013</v>
      </c>
      <c r="R120" s="30">
        <f t="shared" si="21"/>
        <v>2120</v>
      </c>
    </row>
    <row r="121" spans="1:18" x14ac:dyDescent="0.15">
      <c r="A121" s="8"/>
      <c r="B121" s="8">
        <v>1016</v>
      </c>
      <c r="D121" s="48" t="str">
        <f t="shared" si="16"/>
        <v/>
      </c>
      <c r="E121" s="48">
        <f t="shared" si="17"/>
        <v>0</v>
      </c>
      <c r="F121" s="48">
        <f t="shared" si="18"/>
        <v>5137.8847495126283</v>
      </c>
      <c r="G121" s="58">
        <f t="shared" si="22"/>
        <v>230</v>
      </c>
      <c r="H121" s="59">
        <f t="shared" si="22"/>
        <v>235</v>
      </c>
      <c r="I121" s="59">
        <f t="shared" si="22"/>
        <v>5250</v>
      </c>
      <c r="J121" s="59">
        <f t="shared" si="22"/>
        <v>33</v>
      </c>
      <c r="K121" s="60">
        <f t="shared" si="22"/>
        <v>16</v>
      </c>
      <c r="L121" s="30">
        <f t="shared" si="23"/>
        <v>100</v>
      </c>
      <c r="M121" s="30">
        <f t="shared" si="23"/>
        <v>105</v>
      </c>
      <c r="N121" s="30">
        <f t="shared" si="23"/>
        <v>1850</v>
      </c>
      <c r="O121" s="30">
        <f t="shared" si="23"/>
        <v>28</v>
      </c>
      <c r="P121" s="30">
        <f t="shared" si="21"/>
        <v>13</v>
      </c>
      <c r="Q121" s="30">
        <f t="shared" si="21"/>
        <v>2013</v>
      </c>
      <c r="R121" s="30">
        <f t="shared" si="21"/>
        <v>2120</v>
      </c>
    </row>
    <row r="122" spans="1:18" x14ac:dyDescent="0.15">
      <c r="A122" s="8"/>
      <c r="B122" s="8">
        <v>1018</v>
      </c>
      <c r="D122" s="48" t="str">
        <f t="shared" si="16"/>
        <v/>
      </c>
      <c r="E122" s="48">
        <f t="shared" si="17"/>
        <v>0</v>
      </c>
      <c r="F122" s="48">
        <f t="shared" si="18"/>
        <v>5137.8847495126283</v>
      </c>
      <c r="G122" s="70">
        <f t="shared" si="22"/>
        <v>230</v>
      </c>
      <c r="H122" s="71">
        <f t="shared" si="22"/>
        <v>235</v>
      </c>
      <c r="I122" s="71">
        <f t="shared" si="22"/>
        <v>5250</v>
      </c>
      <c r="J122" s="71">
        <f t="shared" si="22"/>
        <v>33</v>
      </c>
      <c r="K122" s="72">
        <f t="shared" si="22"/>
        <v>20</v>
      </c>
      <c r="L122" s="30">
        <f t="shared" si="23"/>
        <v>100</v>
      </c>
      <c r="M122" s="30">
        <f t="shared" si="23"/>
        <v>105</v>
      </c>
      <c r="N122" s="30">
        <f t="shared" si="23"/>
        <v>1850</v>
      </c>
      <c r="O122" s="30">
        <f t="shared" si="23"/>
        <v>28</v>
      </c>
      <c r="P122" s="30">
        <f t="shared" si="21"/>
        <v>17</v>
      </c>
      <c r="Q122" s="30">
        <f t="shared" si="21"/>
        <v>2013</v>
      </c>
      <c r="R122" s="30">
        <f t="shared" si="21"/>
        <v>2120</v>
      </c>
    </row>
    <row r="123" spans="1:18" x14ac:dyDescent="0.15">
      <c r="A123" s="41">
        <v>3010</v>
      </c>
      <c r="B123" s="41"/>
      <c r="C123" s="3"/>
      <c r="D123" s="48">
        <f t="shared" si="16"/>
        <v>2.0361835840792231</v>
      </c>
      <c r="E123" s="48">
        <f t="shared" si="17"/>
        <v>-188.34698152732813</v>
      </c>
      <c r="F123" s="48">
        <f t="shared" si="18"/>
        <v>5137.8847495126283</v>
      </c>
      <c r="G123" s="76">
        <f t="shared" si="22"/>
        <v>230</v>
      </c>
      <c r="H123" s="77">
        <f t="shared" si="22"/>
        <v>235</v>
      </c>
      <c r="I123" s="77">
        <f t="shared" si="22"/>
        <v>5250</v>
      </c>
      <c r="J123" s="77">
        <f t="shared" si="22"/>
        <v>33</v>
      </c>
      <c r="K123" s="78">
        <f t="shared" si="22"/>
        <v>20</v>
      </c>
      <c r="L123" s="30">
        <f t="shared" si="23"/>
        <v>100</v>
      </c>
      <c r="M123" s="30">
        <f t="shared" si="23"/>
        <v>105</v>
      </c>
      <c r="N123" s="30">
        <f t="shared" si="23"/>
        <v>1850</v>
      </c>
      <c r="O123" s="30">
        <f t="shared" si="23"/>
        <v>28</v>
      </c>
      <c r="P123" s="30">
        <f t="shared" si="21"/>
        <v>17</v>
      </c>
      <c r="Q123" s="30">
        <f t="shared" si="21"/>
        <v>2024</v>
      </c>
      <c r="R123" s="30">
        <f t="shared" si="21"/>
        <v>2180</v>
      </c>
    </row>
    <row r="124" spans="1:18" x14ac:dyDescent="0.15">
      <c r="A124" s="8">
        <v>3010</v>
      </c>
      <c r="B124" s="8"/>
      <c r="D124" s="48">
        <f t="shared" si="16"/>
        <v>2.0361835840792231</v>
      </c>
      <c r="E124" s="48">
        <f t="shared" si="17"/>
        <v>-188.34698152732813</v>
      </c>
      <c r="F124" s="48">
        <f t="shared" si="18"/>
        <v>5137.8847495126283</v>
      </c>
      <c r="G124" s="73">
        <f t="shared" si="22"/>
        <v>235</v>
      </c>
      <c r="H124" s="74">
        <f t="shared" si="22"/>
        <v>240</v>
      </c>
      <c r="I124" s="74">
        <f t="shared" si="22"/>
        <v>5350</v>
      </c>
      <c r="J124" s="74">
        <f t="shared" si="22"/>
        <v>33.5</v>
      </c>
      <c r="K124" s="75">
        <f t="shared" si="22"/>
        <v>20.3</v>
      </c>
      <c r="L124" s="30">
        <f t="shared" si="23"/>
        <v>100</v>
      </c>
      <c r="M124" s="30">
        <f t="shared" si="23"/>
        <v>105</v>
      </c>
      <c r="N124" s="30">
        <f t="shared" si="23"/>
        <v>1850</v>
      </c>
      <c r="O124" s="30">
        <f t="shared" si="23"/>
        <v>28</v>
      </c>
      <c r="P124" s="30">
        <f t="shared" si="21"/>
        <v>17</v>
      </c>
      <c r="Q124" s="30">
        <f t="shared" si="21"/>
        <v>2035</v>
      </c>
      <c r="R124" s="30">
        <f t="shared" si="21"/>
        <v>2240</v>
      </c>
    </row>
    <row r="125" spans="1:18" x14ac:dyDescent="0.15">
      <c r="A125" s="46">
        <v>3012</v>
      </c>
      <c r="B125" s="46">
        <v>1009</v>
      </c>
      <c r="C125" s="47"/>
      <c r="D125" s="48">
        <f t="shared" si="16"/>
        <v>35</v>
      </c>
      <c r="E125" s="48">
        <f t="shared" si="17"/>
        <v>805.98000000000013</v>
      </c>
      <c r="F125" s="48">
        <f t="shared" si="18"/>
        <v>5943.8647495126288</v>
      </c>
      <c r="G125" s="76">
        <f t="shared" si="22"/>
        <v>237</v>
      </c>
      <c r="H125" s="77">
        <f t="shared" si="22"/>
        <v>242</v>
      </c>
      <c r="I125" s="77">
        <f t="shared" si="22"/>
        <v>5410</v>
      </c>
      <c r="J125" s="77">
        <f t="shared" si="22"/>
        <v>33.5</v>
      </c>
      <c r="K125" s="78">
        <f t="shared" si="22"/>
        <v>20.3</v>
      </c>
      <c r="L125" s="30">
        <f t="shared" si="23"/>
        <v>100</v>
      </c>
      <c r="M125" s="30">
        <f t="shared" si="23"/>
        <v>105</v>
      </c>
      <c r="N125" s="30">
        <f t="shared" si="23"/>
        <v>1850</v>
      </c>
      <c r="O125" s="30">
        <f t="shared" si="23"/>
        <v>28</v>
      </c>
      <c r="P125" s="30">
        <f t="shared" si="21"/>
        <v>17</v>
      </c>
      <c r="Q125" s="30">
        <f t="shared" si="21"/>
        <v>2058</v>
      </c>
      <c r="R125" s="30">
        <f t="shared" si="21"/>
        <v>2320</v>
      </c>
    </row>
    <row r="126" spans="1:18" x14ac:dyDescent="0.15">
      <c r="A126" s="8"/>
      <c r="B126" s="8">
        <v>1010</v>
      </c>
      <c r="D126" s="48" t="str">
        <f t="shared" si="16"/>
        <v/>
      </c>
      <c r="E126" s="48">
        <f t="shared" si="17"/>
        <v>0</v>
      </c>
      <c r="F126" s="48">
        <f t="shared" si="18"/>
        <v>5943.8647495126288</v>
      </c>
      <c r="G126" s="58">
        <f t="shared" si="22"/>
        <v>237</v>
      </c>
      <c r="H126" s="59">
        <f t="shared" si="22"/>
        <v>242</v>
      </c>
      <c r="I126" s="59">
        <f t="shared" si="22"/>
        <v>5410</v>
      </c>
      <c r="J126" s="59">
        <f t="shared" si="22"/>
        <v>33.5</v>
      </c>
      <c r="K126" s="60">
        <f t="shared" si="22"/>
        <v>20.3</v>
      </c>
      <c r="L126" s="30">
        <f t="shared" si="23"/>
        <v>100</v>
      </c>
      <c r="M126" s="30">
        <f t="shared" si="23"/>
        <v>105</v>
      </c>
      <c r="N126" s="30">
        <f t="shared" si="23"/>
        <v>1850</v>
      </c>
      <c r="O126" s="30">
        <f t="shared" si="23"/>
        <v>28</v>
      </c>
      <c r="P126" s="30">
        <f t="shared" si="21"/>
        <v>17</v>
      </c>
      <c r="Q126" s="30">
        <f t="shared" si="21"/>
        <v>2078</v>
      </c>
      <c r="R126" s="30">
        <f t="shared" si="21"/>
        <v>2320</v>
      </c>
    </row>
    <row r="127" spans="1:18" x14ac:dyDescent="0.15">
      <c r="A127" s="8"/>
      <c r="B127" s="8">
        <v>1011</v>
      </c>
      <c r="D127" s="48" t="str">
        <f t="shared" si="16"/>
        <v/>
      </c>
      <c r="E127" s="48">
        <f t="shared" si="17"/>
        <v>0</v>
      </c>
      <c r="F127" s="48">
        <f t="shared" si="18"/>
        <v>5943.8647495126288</v>
      </c>
      <c r="G127" s="58">
        <f t="shared" si="22"/>
        <v>239</v>
      </c>
      <c r="H127" s="59">
        <f t="shared" si="22"/>
        <v>244</v>
      </c>
      <c r="I127" s="59">
        <f t="shared" si="22"/>
        <v>5470</v>
      </c>
      <c r="J127" s="59">
        <f t="shared" si="22"/>
        <v>33.5</v>
      </c>
      <c r="K127" s="60">
        <f t="shared" si="22"/>
        <v>20.3</v>
      </c>
      <c r="L127" s="30">
        <f t="shared" si="23"/>
        <v>100</v>
      </c>
      <c r="M127" s="30">
        <f t="shared" si="23"/>
        <v>105</v>
      </c>
      <c r="N127" s="30">
        <f t="shared" si="23"/>
        <v>1850</v>
      </c>
      <c r="O127" s="30">
        <f t="shared" si="23"/>
        <v>28</v>
      </c>
      <c r="P127" s="30">
        <f t="shared" si="21"/>
        <v>17</v>
      </c>
      <c r="Q127" s="30">
        <f t="shared" si="21"/>
        <v>2128</v>
      </c>
      <c r="R127" s="30">
        <f t="shared" si="21"/>
        <v>2320</v>
      </c>
    </row>
    <row r="128" spans="1:18" x14ac:dyDescent="0.15">
      <c r="A128" s="8"/>
      <c r="B128" s="8">
        <v>1012</v>
      </c>
      <c r="D128" s="48" t="str">
        <f t="shared" si="16"/>
        <v/>
      </c>
      <c r="E128" s="48">
        <f t="shared" si="17"/>
        <v>0</v>
      </c>
      <c r="F128" s="48">
        <f t="shared" si="18"/>
        <v>5943.8647495126288</v>
      </c>
      <c r="G128" s="58">
        <f t="shared" si="22"/>
        <v>243</v>
      </c>
      <c r="H128" s="59">
        <f t="shared" si="22"/>
        <v>248</v>
      </c>
      <c r="I128" s="59">
        <f t="shared" si="22"/>
        <v>5590</v>
      </c>
      <c r="J128" s="59">
        <f t="shared" si="22"/>
        <v>33.5</v>
      </c>
      <c r="K128" s="60">
        <f t="shared" si="22"/>
        <v>20.3</v>
      </c>
      <c r="L128" s="30">
        <f t="shared" si="23"/>
        <v>100</v>
      </c>
      <c r="M128" s="30">
        <f t="shared" si="23"/>
        <v>105</v>
      </c>
      <c r="N128" s="30">
        <f t="shared" si="23"/>
        <v>1850</v>
      </c>
      <c r="O128" s="30">
        <f t="shared" si="23"/>
        <v>28</v>
      </c>
      <c r="P128" s="30">
        <f t="shared" si="21"/>
        <v>17</v>
      </c>
      <c r="Q128" s="30">
        <f t="shared" si="21"/>
        <v>2228</v>
      </c>
      <c r="R128" s="30">
        <f t="shared" si="21"/>
        <v>2320</v>
      </c>
    </row>
    <row r="129" spans="1:18" x14ac:dyDescent="0.15">
      <c r="A129" s="8"/>
      <c r="B129" s="8">
        <v>1013</v>
      </c>
      <c r="D129" s="48" t="str">
        <f t="shared" si="16"/>
        <v/>
      </c>
      <c r="E129" s="48">
        <f t="shared" si="17"/>
        <v>0</v>
      </c>
      <c r="F129" s="48">
        <f t="shared" si="18"/>
        <v>5943.8647495126288</v>
      </c>
      <c r="G129" s="70">
        <f t="shared" si="22"/>
        <v>251</v>
      </c>
      <c r="H129" s="71">
        <f t="shared" si="22"/>
        <v>256</v>
      </c>
      <c r="I129" s="71">
        <f t="shared" si="22"/>
        <v>5830</v>
      </c>
      <c r="J129" s="71">
        <f t="shared" si="22"/>
        <v>33.5</v>
      </c>
      <c r="K129" s="72">
        <f t="shared" si="22"/>
        <v>20.3</v>
      </c>
      <c r="L129" s="30">
        <f t="shared" si="23"/>
        <v>100</v>
      </c>
      <c r="M129" s="30">
        <f t="shared" si="23"/>
        <v>105</v>
      </c>
      <c r="N129" s="30">
        <f t="shared" si="23"/>
        <v>1850</v>
      </c>
      <c r="O129" s="30">
        <f t="shared" si="23"/>
        <v>28</v>
      </c>
      <c r="P129" s="30">
        <f t="shared" si="21"/>
        <v>17</v>
      </c>
      <c r="Q129" s="30">
        <f t="shared" si="21"/>
        <v>2428</v>
      </c>
      <c r="R129" s="30">
        <f t="shared" si="21"/>
        <v>2320</v>
      </c>
    </row>
    <row r="130" spans="1:18" x14ac:dyDescent="0.15">
      <c r="A130" s="41">
        <v>3011</v>
      </c>
      <c r="B130" s="41">
        <v>1008</v>
      </c>
      <c r="C130" s="3"/>
      <c r="D130" s="48">
        <f t="shared" si="16"/>
        <v>5.1452491108803065</v>
      </c>
      <c r="E130" s="48">
        <f t="shared" si="17"/>
        <v>21.702660749693134</v>
      </c>
      <c r="F130" s="48">
        <f t="shared" si="18"/>
        <v>5965.5674102623216</v>
      </c>
      <c r="G130" s="76">
        <f t="shared" si="22"/>
        <v>251</v>
      </c>
      <c r="H130" s="77">
        <f t="shared" si="22"/>
        <v>256</v>
      </c>
      <c r="I130" s="77">
        <f t="shared" si="22"/>
        <v>6030</v>
      </c>
      <c r="J130" s="77">
        <f t="shared" si="22"/>
        <v>33.5</v>
      </c>
      <c r="K130" s="78">
        <f t="shared" si="22"/>
        <v>20.3</v>
      </c>
      <c r="L130" s="30">
        <f t="shared" si="23"/>
        <v>100</v>
      </c>
      <c r="M130" s="30">
        <f t="shared" si="23"/>
        <v>105</v>
      </c>
      <c r="N130" s="30">
        <f t="shared" si="23"/>
        <v>2050</v>
      </c>
      <c r="O130" s="30">
        <f t="shared" si="23"/>
        <v>28</v>
      </c>
      <c r="P130" s="30">
        <f t="shared" si="21"/>
        <v>17</v>
      </c>
      <c r="Q130" s="30">
        <f t="shared" si="21"/>
        <v>2440</v>
      </c>
      <c r="R130" s="30">
        <f t="shared" si="21"/>
        <v>2390</v>
      </c>
    </row>
    <row r="131" spans="1:18" x14ac:dyDescent="0.15">
      <c r="A131" s="8">
        <v>3011</v>
      </c>
      <c r="B131" s="8">
        <v>1008</v>
      </c>
      <c r="D131" s="48">
        <f t="shared" si="16"/>
        <v>5.1452491108803065</v>
      </c>
      <c r="E131" s="48">
        <f t="shared" si="17"/>
        <v>21.702660749693134</v>
      </c>
      <c r="F131" s="48">
        <f t="shared" si="18"/>
        <v>5987.2700710120143</v>
      </c>
      <c r="G131" s="73">
        <f t="shared" si="22"/>
        <v>258</v>
      </c>
      <c r="H131" s="74">
        <f t="shared" si="22"/>
        <v>263</v>
      </c>
      <c r="I131" s="74">
        <f t="shared" si="22"/>
        <v>6390</v>
      </c>
      <c r="J131" s="74">
        <f t="shared" si="22"/>
        <v>34</v>
      </c>
      <c r="K131" s="75">
        <f t="shared" si="22"/>
        <v>20.6</v>
      </c>
      <c r="L131" s="30">
        <f t="shared" si="23"/>
        <v>100</v>
      </c>
      <c r="M131" s="30">
        <f t="shared" si="23"/>
        <v>105</v>
      </c>
      <c r="N131" s="30">
        <f t="shared" si="23"/>
        <v>2250</v>
      </c>
      <c r="O131" s="30">
        <f t="shared" si="23"/>
        <v>28</v>
      </c>
      <c r="P131" s="30">
        <f t="shared" si="21"/>
        <v>17</v>
      </c>
      <c r="Q131" s="30">
        <f t="shared" si="21"/>
        <v>2452</v>
      </c>
      <c r="R131" s="30">
        <f t="shared" si="21"/>
        <v>2460</v>
      </c>
    </row>
    <row r="132" spans="1:18" x14ac:dyDescent="0.15">
      <c r="A132" s="46">
        <v>3013</v>
      </c>
      <c r="B132" s="46"/>
      <c r="C132" s="47"/>
      <c r="D132" s="48">
        <f t="shared" si="16"/>
        <v>25</v>
      </c>
      <c r="E132" s="48">
        <f t="shared" si="17"/>
        <v>1164.9000000000001</v>
      </c>
      <c r="F132" s="48">
        <f t="shared" si="18"/>
        <v>7152.1700710120149</v>
      </c>
      <c r="G132" s="80">
        <f t="shared" si="22"/>
        <v>258</v>
      </c>
      <c r="H132" s="81">
        <f t="shared" si="22"/>
        <v>263</v>
      </c>
      <c r="I132" s="81">
        <f>N132+INT($Q132/$AI$7)*AF$7+INT($R132/$AJ$6)*AF$6</f>
        <v>6390</v>
      </c>
      <c r="J132" s="81">
        <f t="shared" si="22"/>
        <v>34</v>
      </c>
      <c r="K132" s="82">
        <f t="shared" si="22"/>
        <v>20.6</v>
      </c>
      <c r="L132" s="30">
        <f t="shared" si="23"/>
        <v>100</v>
      </c>
      <c r="M132" s="30">
        <f t="shared" si="23"/>
        <v>105</v>
      </c>
      <c r="N132" s="30">
        <f t="shared" si="23"/>
        <v>2250</v>
      </c>
      <c r="O132" s="30">
        <f t="shared" si="23"/>
        <v>28</v>
      </c>
      <c r="P132" s="30">
        <f t="shared" si="21"/>
        <v>17</v>
      </c>
      <c r="Q132" s="30">
        <f t="shared" si="21"/>
        <v>2466</v>
      </c>
      <c r="R132" s="30">
        <f t="shared" si="21"/>
        <v>2560</v>
      </c>
    </row>
  </sheetData>
  <phoneticPr fontId="1" type="noConversion"/>
  <conditionalFormatting sqref="F5:F132">
    <cfRule type="cellIs" dxfId="0" priority="1" operator="greaterThan">
      <formula>$I5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6:T25"/>
  <sheetViews>
    <sheetView topLeftCell="B1" workbookViewId="0">
      <selection activeCell="C12" sqref="C12:E25"/>
    </sheetView>
  </sheetViews>
  <sheetFormatPr defaultRowHeight="13.5" x14ac:dyDescent="0.15"/>
  <cols>
    <col min="1" max="1" width="11" style="14" customWidth="1"/>
    <col min="2" max="2" width="9.375" style="5" customWidth="1"/>
    <col min="3" max="3" width="11" style="5" customWidth="1"/>
    <col min="4" max="4" width="8.125" style="5" customWidth="1"/>
    <col min="5" max="5" width="9.5" style="5" customWidth="1"/>
    <col min="6" max="6" width="13.625" style="5" customWidth="1"/>
    <col min="7" max="7" width="8.375" customWidth="1"/>
    <col min="8" max="9" width="8.125" customWidth="1"/>
    <col min="10" max="10" width="9" customWidth="1"/>
    <col min="11" max="11" width="6.625" customWidth="1"/>
    <col min="12" max="12" width="7.125" customWidth="1"/>
    <col min="13" max="15" width="10.25" customWidth="1"/>
    <col min="16" max="16" width="5.125" customWidth="1"/>
    <col min="17" max="17" width="6" customWidth="1"/>
    <col min="18" max="18" width="8.5" customWidth="1"/>
    <col min="19" max="19" width="5.25" customWidth="1"/>
    <col min="20" max="20" width="8.5" customWidth="1"/>
  </cols>
  <sheetData>
    <row r="6" spans="1:20" s="2" customFormat="1" x14ac:dyDescent="0.15">
      <c r="A6" s="12" t="s">
        <v>56</v>
      </c>
      <c r="B6" s="11" t="s">
        <v>59</v>
      </c>
      <c r="C6" s="11" t="s">
        <v>22</v>
      </c>
      <c r="D6" s="11" t="s">
        <v>57</v>
      </c>
      <c r="E6" s="11" t="s">
        <v>60</v>
      </c>
      <c r="F6" s="11" t="s">
        <v>98</v>
      </c>
      <c r="G6" s="9" t="s">
        <v>241</v>
      </c>
      <c r="H6" s="9" t="s">
        <v>158</v>
      </c>
      <c r="I6" s="9" t="s">
        <v>159</v>
      </c>
      <c r="J6" s="9" t="s">
        <v>160</v>
      </c>
      <c r="K6" s="9" t="s">
        <v>161</v>
      </c>
      <c r="L6" s="9" t="s">
        <v>162</v>
      </c>
      <c r="M6" s="9" t="s">
        <v>163</v>
      </c>
      <c r="N6" s="9" t="s">
        <v>164</v>
      </c>
      <c r="O6" s="9" t="s">
        <v>165</v>
      </c>
      <c r="P6" s="9" t="s">
        <v>166</v>
      </c>
      <c r="Q6" s="9" t="s">
        <v>81</v>
      </c>
      <c r="R6" s="9" t="s">
        <v>167</v>
      </c>
      <c r="S6" s="9" t="s">
        <v>168</v>
      </c>
      <c r="T6" s="9" t="s">
        <v>169</v>
      </c>
    </row>
    <row r="7" spans="1:20" s="2" customFormat="1" x14ac:dyDescent="0.15">
      <c r="A7" s="13" t="s">
        <v>10</v>
      </c>
      <c r="B7" s="6" t="s">
        <v>39</v>
      </c>
      <c r="C7" s="6" t="s">
        <v>15</v>
      </c>
      <c r="D7" s="6" t="s">
        <v>58</v>
      </c>
      <c r="E7" s="6" t="s">
        <v>63</v>
      </c>
      <c r="F7" s="6" t="s">
        <v>105</v>
      </c>
      <c r="G7" s="10" t="s">
        <v>242</v>
      </c>
      <c r="H7" s="10" t="s">
        <v>101</v>
      </c>
      <c r="I7" s="10" t="s">
        <v>102</v>
      </c>
      <c r="J7" s="10" t="s">
        <v>53</v>
      </c>
      <c r="K7" s="10" t="s">
        <v>100</v>
      </c>
      <c r="L7" s="10" t="s">
        <v>99</v>
      </c>
      <c r="M7" s="10" t="s">
        <v>131</v>
      </c>
      <c r="N7" s="10" t="s">
        <v>132</v>
      </c>
      <c r="O7" s="10" t="s">
        <v>170</v>
      </c>
      <c r="P7" s="10" t="s">
        <v>104</v>
      </c>
      <c r="Q7" s="10" t="s">
        <v>103</v>
      </c>
      <c r="R7" s="10" t="s">
        <v>171</v>
      </c>
      <c r="S7" s="10" t="s">
        <v>172</v>
      </c>
      <c r="T7" s="10" t="s">
        <v>173</v>
      </c>
    </row>
    <row r="8" spans="1:20" x14ac:dyDescent="0.15">
      <c r="A8" s="16">
        <v>1000</v>
      </c>
      <c r="B8" s="7" t="s">
        <v>65</v>
      </c>
      <c r="C8" s="7" t="s">
        <v>0</v>
      </c>
      <c r="D8" s="7">
        <v>1</v>
      </c>
      <c r="E8" s="7" t="str">
        <f>"h" &amp; A8 &amp; ".tga"</f>
        <v>h1000.tga</v>
      </c>
      <c r="F8" s="7" t="s">
        <v>174</v>
      </c>
      <c r="G8" s="8">
        <v>1000</v>
      </c>
      <c r="H8" s="7">
        <f>Sheet2!AD5</f>
        <v>10</v>
      </c>
      <c r="I8" s="7">
        <f>Sheet2!AE5</f>
        <v>10</v>
      </c>
      <c r="J8" s="7">
        <f>Sheet2!AF5</f>
        <v>100</v>
      </c>
      <c r="K8" s="7">
        <f>Sheet2!AG5</f>
        <v>10</v>
      </c>
      <c r="L8" s="7">
        <f>Sheet2!AH5</f>
        <v>5</v>
      </c>
      <c r="M8" s="8"/>
      <c r="N8" s="8"/>
      <c r="O8" s="8">
        <v>200</v>
      </c>
      <c r="P8" s="8"/>
      <c r="Q8" s="8">
        <v>0</v>
      </c>
      <c r="R8" s="8"/>
      <c r="S8" s="8"/>
      <c r="T8" s="8"/>
    </row>
    <row r="9" spans="1:20" x14ac:dyDescent="0.15">
      <c r="A9" s="16">
        <v>2000</v>
      </c>
      <c r="B9" s="7" t="s">
        <v>234</v>
      </c>
      <c r="C9" s="7" t="s">
        <v>175</v>
      </c>
      <c r="D9" s="7">
        <v>2</v>
      </c>
      <c r="E9" s="7" t="str">
        <f t="shared" ref="E9:E25" si="0">"h" &amp; A9 &amp; ".tga"</f>
        <v>h2000.tga</v>
      </c>
      <c r="F9" s="7"/>
      <c r="G9" s="8"/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8"/>
      <c r="O9" s="8">
        <v>100</v>
      </c>
      <c r="P9" s="8"/>
      <c r="Q9" s="8">
        <v>1</v>
      </c>
      <c r="R9" s="8">
        <v>1000</v>
      </c>
      <c r="S9" s="8"/>
      <c r="T9" s="8" t="s">
        <v>276</v>
      </c>
    </row>
    <row r="10" spans="1:20" x14ac:dyDescent="0.15">
      <c r="A10" s="16">
        <v>2001</v>
      </c>
      <c r="B10" s="7" t="s">
        <v>235</v>
      </c>
      <c r="C10" s="7" t="s">
        <v>38</v>
      </c>
      <c r="D10" s="7">
        <v>2</v>
      </c>
      <c r="E10" s="7" t="str">
        <f t="shared" si="0"/>
        <v>h2001.tga</v>
      </c>
      <c r="F10" s="7"/>
      <c r="G10" s="8"/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/>
      <c r="N10" s="8"/>
      <c r="O10" s="8">
        <v>100</v>
      </c>
      <c r="P10" s="8">
        <v>1</v>
      </c>
      <c r="Q10" s="8">
        <v>1</v>
      </c>
      <c r="R10" s="8"/>
      <c r="S10" s="8"/>
      <c r="T10" s="8" t="s">
        <v>232</v>
      </c>
    </row>
    <row r="11" spans="1:20" x14ac:dyDescent="0.15">
      <c r="A11" s="16">
        <v>2002</v>
      </c>
      <c r="B11" s="7" t="s">
        <v>176</v>
      </c>
      <c r="C11" s="7" t="s">
        <v>177</v>
      </c>
      <c r="D11" s="7">
        <v>2</v>
      </c>
      <c r="E11" s="7" t="str">
        <f t="shared" si="0"/>
        <v>h2002.tga</v>
      </c>
      <c r="F11" s="7"/>
      <c r="G11" s="8"/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/>
      <c r="N11" s="8"/>
      <c r="O11" s="8">
        <v>100</v>
      </c>
      <c r="P11" s="8">
        <v>2</v>
      </c>
      <c r="Q11" s="8">
        <v>1</v>
      </c>
      <c r="R11" s="8"/>
      <c r="S11" s="8"/>
      <c r="T11" s="8" t="s">
        <v>233</v>
      </c>
    </row>
    <row r="12" spans="1:20" x14ac:dyDescent="0.15">
      <c r="A12" s="16">
        <v>3000</v>
      </c>
      <c r="B12" s="7" t="s">
        <v>277</v>
      </c>
      <c r="C12" s="7" t="s">
        <v>178</v>
      </c>
      <c r="D12" s="7">
        <v>3</v>
      </c>
      <c r="E12" s="7" t="str">
        <f t="shared" si="0"/>
        <v>h3000.tga</v>
      </c>
      <c r="F12" s="7"/>
      <c r="G12" s="8">
        <v>1001</v>
      </c>
      <c r="H12" s="8">
        <f>Sheet2!AM5</f>
        <v>12</v>
      </c>
      <c r="I12" s="8">
        <f>Sheet2!AN5</f>
        <v>7</v>
      </c>
      <c r="J12" s="8">
        <f>Sheet2!AO5</f>
        <v>10.71</v>
      </c>
      <c r="K12" s="8">
        <f>Sheet2!AP5</f>
        <v>10</v>
      </c>
      <c r="L12" s="8">
        <f>Sheet2!AQ5</f>
        <v>3</v>
      </c>
      <c r="M12" s="8">
        <f>Sheet2!Z25</f>
        <v>1</v>
      </c>
      <c r="N12" s="8">
        <f>Sheet2!AA25</f>
        <v>5</v>
      </c>
      <c r="O12" s="8">
        <v>100</v>
      </c>
      <c r="P12" s="8"/>
      <c r="Q12" s="8"/>
      <c r="R12" s="8"/>
      <c r="S12" s="8"/>
      <c r="T12" s="8"/>
    </row>
    <row r="13" spans="1:20" x14ac:dyDescent="0.15">
      <c r="A13" s="16">
        <v>3001</v>
      </c>
      <c r="B13" s="7" t="s">
        <v>179</v>
      </c>
      <c r="C13" s="7" t="s">
        <v>83</v>
      </c>
      <c r="D13" s="7">
        <v>3</v>
      </c>
      <c r="E13" s="7" t="str">
        <f t="shared" si="0"/>
        <v>h3001.tga</v>
      </c>
      <c r="F13" s="7"/>
      <c r="G13" s="8">
        <v>1001</v>
      </c>
      <c r="H13" s="8">
        <f>Sheet2!AM6</f>
        <v>16</v>
      </c>
      <c r="I13" s="8">
        <f>Sheet2!AN6</f>
        <v>7</v>
      </c>
      <c r="J13" s="8">
        <f>Sheet2!AO6</f>
        <v>17.850000000000001</v>
      </c>
      <c r="K13" s="8">
        <f>Sheet2!AP6</f>
        <v>10</v>
      </c>
      <c r="L13" s="8">
        <f>Sheet2!AQ6</f>
        <v>3</v>
      </c>
      <c r="M13" s="8">
        <f>Sheet2!Z26</f>
        <v>2</v>
      </c>
      <c r="N13" s="8">
        <f>Sheet2!AA26</f>
        <v>10</v>
      </c>
      <c r="O13" s="8">
        <v>100</v>
      </c>
      <c r="P13" s="8"/>
      <c r="Q13" s="8"/>
      <c r="R13" s="8"/>
      <c r="S13" s="8"/>
      <c r="T13" s="8"/>
    </row>
    <row r="14" spans="1:20" x14ac:dyDescent="0.15">
      <c r="A14" s="16">
        <v>3002</v>
      </c>
      <c r="B14" s="7" t="s">
        <v>180</v>
      </c>
      <c r="C14" s="7" t="s">
        <v>84</v>
      </c>
      <c r="D14" s="7">
        <v>3</v>
      </c>
      <c r="E14" s="7" t="str">
        <f t="shared" si="0"/>
        <v>h3002.tga</v>
      </c>
      <c r="F14" s="7"/>
      <c r="G14" s="8">
        <v>1001</v>
      </c>
      <c r="H14" s="8">
        <f>Sheet2!AM7</f>
        <v>19</v>
      </c>
      <c r="I14" s="8">
        <f>Sheet2!AN7</f>
        <v>10</v>
      </c>
      <c r="J14" s="8">
        <f>Sheet2!AO7</f>
        <v>35.700000000000003</v>
      </c>
      <c r="K14" s="8">
        <f>Sheet2!AP7</f>
        <v>10</v>
      </c>
      <c r="L14" s="8">
        <f>Sheet2!AQ7</f>
        <v>3</v>
      </c>
      <c r="M14" s="8">
        <f>Sheet2!Z27</f>
        <v>3</v>
      </c>
      <c r="N14" s="8">
        <f>Sheet2!AA27</f>
        <v>15</v>
      </c>
      <c r="O14" s="8">
        <v>100</v>
      </c>
      <c r="P14" s="8"/>
      <c r="Q14" s="8"/>
      <c r="R14" s="8"/>
      <c r="S14" s="8"/>
      <c r="T14" s="8"/>
    </row>
    <row r="15" spans="1:20" x14ac:dyDescent="0.15">
      <c r="A15" s="16">
        <v>3003</v>
      </c>
      <c r="B15" s="7" t="s">
        <v>236</v>
      </c>
      <c r="C15" s="7" t="s">
        <v>85</v>
      </c>
      <c r="D15" s="7">
        <v>3</v>
      </c>
      <c r="E15" s="7" t="str">
        <f t="shared" si="0"/>
        <v>h3003.tga</v>
      </c>
      <c r="F15" s="7"/>
      <c r="G15" s="8">
        <v>1005</v>
      </c>
      <c r="H15" s="8">
        <f>Sheet2!AM8</f>
        <v>25</v>
      </c>
      <c r="I15" s="8">
        <f>Sheet2!AN8</f>
        <v>12</v>
      </c>
      <c r="J15" s="8">
        <f>Sheet2!AO8</f>
        <v>45.85</v>
      </c>
      <c r="K15" s="8">
        <f>Sheet2!AP8</f>
        <v>5</v>
      </c>
      <c r="L15" s="8">
        <f>Sheet2!AQ8</f>
        <v>7</v>
      </c>
      <c r="M15" s="8">
        <f>Sheet2!Z28</f>
        <v>4</v>
      </c>
      <c r="N15" s="8">
        <f>Sheet2!AA28</f>
        <v>20</v>
      </c>
      <c r="O15" s="8">
        <v>100</v>
      </c>
      <c r="P15" s="8"/>
      <c r="Q15" s="8"/>
      <c r="R15" s="8"/>
      <c r="S15" s="8"/>
      <c r="T15" s="8"/>
    </row>
    <row r="16" spans="1:20" x14ac:dyDescent="0.15">
      <c r="A16" s="16">
        <v>3004</v>
      </c>
      <c r="B16" s="7" t="s">
        <v>237</v>
      </c>
      <c r="C16" s="7" t="s">
        <v>86</v>
      </c>
      <c r="D16" s="7">
        <v>3</v>
      </c>
      <c r="E16" s="7" t="str">
        <f t="shared" si="0"/>
        <v>h3004.tga</v>
      </c>
      <c r="F16" s="7"/>
      <c r="G16" s="8">
        <v>1005</v>
      </c>
      <c r="H16" s="8">
        <f>Sheet2!AM9</f>
        <v>36</v>
      </c>
      <c r="I16" s="8">
        <f>Sheet2!AN9</f>
        <v>14</v>
      </c>
      <c r="J16" s="8">
        <f>Sheet2!AO9</f>
        <v>81.760000000000005</v>
      </c>
      <c r="K16" s="8">
        <f>Sheet2!AP9</f>
        <v>12</v>
      </c>
      <c r="L16" s="8">
        <f>Sheet2!AQ9</f>
        <v>12</v>
      </c>
      <c r="M16" s="8">
        <f>Sheet2!Z29</f>
        <v>5</v>
      </c>
      <c r="N16" s="8">
        <f>Sheet2!AA29</f>
        <v>25</v>
      </c>
      <c r="O16" s="8">
        <v>100</v>
      </c>
      <c r="P16" s="8"/>
      <c r="Q16" s="8"/>
      <c r="R16" s="8"/>
      <c r="S16" s="8"/>
      <c r="T16" s="8"/>
    </row>
    <row r="17" spans="1:20" x14ac:dyDescent="0.15">
      <c r="A17" s="16">
        <v>3005</v>
      </c>
      <c r="B17" s="7" t="s">
        <v>181</v>
      </c>
      <c r="C17" s="7" t="s">
        <v>87</v>
      </c>
      <c r="D17" s="7">
        <v>3</v>
      </c>
      <c r="E17" s="7" t="str">
        <f t="shared" si="0"/>
        <v>h3005.tga</v>
      </c>
      <c r="F17" s="7"/>
      <c r="G17" s="8">
        <v>1001</v>
      </c>
      <c r="H17" s="8">
        <f>Sheet2!AM10</f>
        <v>49</v>
      </c>
      <c r="I17" s="8">
        <f>Sheet2!AN10</f>
        <v>17</v>
      </c>
      <c r="J17" s="8">
        <f>Sheet2!AO10</f>
        <v>90</v>
      </c>
      <c r="K17" s="8">
        <f>Sheet2!AP10</f>
        <v>5</v>
      </c>
      <c r="L17" s="8">
        <f>Sheet2!AQ10</f>
        <v>5</v>
      </c>
      <c r="M17" s="8">
        <f>Sheet2!Z30</f>
        <v>6</v>
      </c>
      <c r="N17" s="8">
        <f>Sheet2!AA30</f>
        <v>30</v>
      </c>
      <c r="O17" s="8">
        <v>100</v>
      </c>
      <c r="P17" s="8"/>
      <c r="Q17" s="8"/>
      <c r="R17" s="8"/>
      <c r="S17" s="8"/>
      <c r="T17" s="8"/>
    </row>
    <row r="18" spans="1:20" x14ac:dyDescent="0.15">
      <c r="A18" s="16">
        <v>3006</v>
      </c>
      <c r="B18" s="7" t="s">
        <v>238</v>
      </c>
      <c r="C18" s="7" t="s">
        <v>88</v>
      </c>
      <c r="D18" s="7">
        <v>3</v>
      </c>
      <c r="E18" s="7" t="str">
        <f t="shared" si="0"/>
        <v>h3006.tga</v>
      </c>
      <c r="F18" s="7"/>
      <c r="G18" s="8">
        <v>1007</v>
      </c>
      <c r="H18" s="8">
        <f>Sheet2!AM11</f>
        <v>87</v>
      </c>
      <c r="I18" s="8">
        <f>Sheet2!AN11</f>
        <v>35</v>
      </c>
      <c r="J18" s="8">
        <f>Sheet2!AO11</f>
        <v>145.19999999999999</v>
      </c>
      <c r="K18" s="8">
        <f>Sheet2!AP11</f>
        <v>10</v>
      </c>
      <c r="L18" s="8">
        <f>Sheet2!AQ11</f>
        <v>3</v>
      </c>
      <c r="M18" s="8">
        <f>Sheet2!Z31</f>
        <v>7</v>
      </c>
      <c r="N18" s="8">
        <f>Sheet2!AA31</f>
        <v>35</v>
      </c>
      <c r="O18" s="8">
        <v>100</v>
      </c>
      <c r="P18" s="8"/>
      <c r="Q18" s="8"/>
      <c r="R18" s="8"/>
      <c r="S18" s="8"/>
      <c r="T18" s="8"/>
    </row>
    <row r="19" spans="1:20" x14ac:dyDescent="0.15">
      <c r="A19" s="16">
        <v>3007</v>
      </c>
      <c r="B19" s="7" t="s">
        <v>182</v>
      </c>
      <c r="C19" s="7" t="s">
        <v>89</v>
      </c>
      <c r="D19" s="7">
        <v>3</v>
      </c>
      <c r="E19" s="7" t="str">
        <f t="shared" si="0"/>
        <v>h3007.tga</v>
      </c>
      <c r="F19" s="7"/>
      <c r="G19" s="8">
        <v>1007</v>
      </c>
      <c r="H19" s="8">
        <f>Sheet2!AM12</f>
        <v>121</v>
      </c>
      <c r="I19" s="8">
        <f>Sheet2!AN12</f>
        <v>51</v>
      </c>
      <c r="J19" s="8">
        <f>Sheet2!AO12</f>
        <v>196</v>
      </c>
      <c r="K19" s="8">
        <f>Sheet2!AP12</f>
        <v>16</v>
      </c>
      <c r="L19" s="8">
        <f>Sheet2!AQ12</f>
        <v>3</v>
      </c>
      <c r="M19" s="8">
        <f>Sheet2!Z32</f>
        <v>8</v>
      </c>
      <c r="N19" s="8">
        <f>Sheet2!AA32</f>
        <v>40</v>
      </c>
      <c r="O19" s="8">
        <v>100</v>
      </c>
      <c r="P19" s="8"/>
      <c r="Q19" s="8"/>
      <c r="R19" s="8"/>
      <c r="S19" s="8"/>
      <c r="T19" s="8"/>
    </row>
    <row r="20" spans="1:20" x14ac:dyDescent="0.15">
      <c r="A20" s="16">
        <v>3008</v>
      </c>
      <c r="B20" s="7" t="s">
        <v>183</v>
      </c>
      <c r="C20" s="7" t="s">
        <v>90</v>
      </c>
      <c r="D20" s="7">
        <v>3</v>
      </c>
      <c r="E20" s="7" t="str">
        <f t="shared" si="0"/>
        <v>h3008.tga</v>
      </c>
      <c r="F20" s="7"/>
      <c r="G20" s="8">
        <v>1007</v>
      </c>
      <c r="H20" s="8">
        <f>Sheet2!AM13</f>
        <v>135</v>
      </c>
      <c r="I20" s="8">
        <f>Sheet2!AN13</f>
        <v>63</v>
      </c>
      <c r="J20" s="8">
        <f>Sheet2!AO13</f>
        <v>229.6</v>
      </c>
      <c r="K20" s="8">
        <f>Sheet2!AP13</f>
        <v>19</v>
      </c>
      <c r="L20" s="8">
        <f>Sheet2!AQ13</f>
        <v>10</v>
      </c>
      <c r="M20" s="8">
        <f>Sheet2!Z33</f>
        <v>9</v>
      </c>
      <c r="N20" s="8">
        <f>Sheet2!AA33</f>
        <v>45</v>
      </c>
      <c r="O20" s="8">
        <v>100</v>
      </c>
      <c r="P20" s="8"/>
      <c r="Q20" s="8"/>
      <c r="R20" s="8"/>
      <c r="S20" s="8"/>
      <c r="T20" s="8"/>
    </row>
    <row r="21" spans="1:20" x14ac:dyDescent="0.15">
      <c r="A21" s="16">
        <v>3009</v>
      </c>
      <c r="B21" s="7" t="s">
        <v>184</v>
      </c>
      <c r="C21" s="7" t="s">
        <v>91</v>
      </c>
      <c r="D21" s="7">
        <v>3</v>
      </c>
      <c r="E21" s="7" t="str">
        <f t="shared" si="0"/>
        <v>h3009.tga</v>
      </c>
      <c r="F21" s="7"/>
      <c r="G21" s="8">
        <v>1007</v>
      </c>
      <c r="H21" s="8">
        <f>Sheet2!AM14</f>
        <v>150</v>
      </c>
      <c r="I21" s="8">
        <f>Sheet2!AN14</f>
        <v>85</v>
      </c>
      <c r="J21" s="8">
        <f>Sheet2!AO14</f>
        <v>346.8</v>
      </c>
      <c r="K21" s="8">
        <f>Sheet2!AP14</f>
        <v>22</v>
      </c>
      <c r="L21" s="8">
        <f>Sheet2!AQ14</f>
        <v>10</v>
      </c>
      <c r="M21" s="8">
        <f>Sheet2!Z34</f>
        <v>10</v>
      </c>
      <c r="N21" s="8">
        <f>Sheet2!AA34</f>
        <v>50</v>
      </c>
      <c r="O21" s="8">
        <v>100</v>
      </c>
      <c r="P21" s="8"/>
      <c r="Q21" s="8"/>
      <c r="R21" s="8"/>
      <c r="S21" s="8"/>
      <c r="T21" s="8"/>
    </row>
    <row r="22" spans="1:20" x14ac:dyDescent="0.15">
      <c r="A22" s="16">
        <v>3010</v>
      </c>
      <c r="B22" s="7" t="s">
        <v>185</v>
      </c>
      <c r="C22" s="7" t="s">
        <v>92</v>
      </c>
      <c r="D22" s="7">
        <v>3</v>
      </c>
      <c r="E22" s="7" t="str">
        <f t="shared" si="0"/>
        <v>h3010.tga</v>
      </c>
      <c r="F22" s="7"/>
      <c r="G22" s="8">
        <v>1003</v>
      </c>
      <c r="H22" s="8">
        <f>Sheet2!AM15</f>
        <v>185</v>
      </c>
      <c r="I22" s="8">
        <f>Sheet2!AN15</f>
        <v>112</v>
      </c>
      <c r="J22" s="8">
        <f>Sheet2!AO15</f>
        <v>427.68</v>
      </c>
      <c r="K22" s="8">
        <f>Sheet2!AP15</f>
        <v>25</v>
      </c>
      <c r="L22" s="8">
        <f>Sheet2!AQ15</f>
        <v>15</v>
      </c>
      <c r="M22" s="8">
        <f>Sheet2!Z35</f>
        <v>11</v>
      </c>
      <c r="N22" s="8">
        <f>Sheet2!AA35</f>
        <v>60</v>
      </c>
      <c r="O22" s="8">
        <v>100</v>
      </c>
      <c r="P22" s="8"/>
      <c r="Q22" s="8"/>
      <c r="R22" s="8"/>
      <c r="S22" s="8"/>
      <c r="T22" s="8"/>
    </row>
    <row r="23" spans="1:20" x14ac:dyDescent="0.15">
      <c r="A23" s="16">
        <v>3011</v>
      </c>
      <c r="B23" s="5" t="s">
        <v>186</v>
      </c>
      <c r="C23" s="7" t="s">
        <v>93</v>
      </c>
      <c r="D23" s="7">
        <v>3</v>
      </c>
      <c r="E23" s="7" t="str">
        <f t="shared" si="0"/>
        <v>h3011.tga</v>
      </c>
      <c r="F23" s="7"/>
      <c r="G23" s="8">
        <v>1006</v>
      </c>
      <c r="H23" s="8">
        <f>Sheet2!AM16</f>
        <v>258</v>
      </c>
      <c r="I23" s="8">
        <f>Sheet2!AN16</f>
        <v>162</v>
      </c>
      <c r="J23" s="8">
        <f>Sheet2!AO16</f>
        <v>817.4</v>
      </c>
      <c r="K23" s="8">
        <f>Sheet2!AP16</f>
        <v>50</v>
      </c>
      <c r="L23" s="8">
        <f>Sheet2!AQ16</f>
        <v>15</v>
      </c>
      <c r="M23" s="8">
        <f>Sheet2!Z36</f>
        <v>12</v>
      </c>
      <c r="N23" s="8">
        <f>Sheet2!AA36</f>
        <v>70</v>
      </c>
      <c r="O23" s="8">
        <v>100</v>
      </c>
      <c r="P23" s="8"/>
      <c r="Q23" s="8"/>
      <c r="R23" s="8"/>
      <c r="S23" s="8"/>
      <c r="T23" s="8"/>
    </row>
    <row r="24" spans="1:20" x14ac:dyDescent="0.15">
      <c r="A24" s="16">
        <v>3012</v>
      </c>
      <c r="B24" s="7" t="s">
        <v>239</v>
      </c>
      <c r="C24" s="7" t="s">
        <v>94</v>
      </c>
      <c r="D24" s="7">
        <v>3</v>
      </c>
      <c r="E24" s="7" t="str">
        <f t="shared" si="0"/>
        <v>h3012.tga</v>
      </c>
      <c r="F24" s="7"/>
      <c r="G24" s="8">
        <v>1002</v>
      </c>
      <c r="H24" s="8">
        <f>Sheet2!AM17</f>
        <v>252</v>
      </c>
      <c r="I24" s="8">
        <f>Sheet2!AN17</f>
        <v>208</v>
      </c>
      <c r="J24" s="8">
        <f>Sheet2!AO17</f>
        <v>1686.825</v>
      </c>
      <c r="K24" s="8">
        <f>Sheet2!AP17</f>
        <v>31</v>
      </c>
      <c r="L24" s="8">
        <f>Sheet2!AQ17</f>
        <v>15</v>
      </c>
      <c r="M24" s="8">
        <f>Sheet2!Z37</f>
        <v>13</v>
      </c>
      <c r="N24" s="8">
        <f>Sheet2!AA37</f>
        <v>80</v>
      </c>
      <c r="O24" s="8">
        <v>100</v>
      </c>
      <c r="P24" s="8"/>
      <c r="Q24" s="8">
        <v>0</v>
      </c>
      <c r="R24" s="8">
        <v>1001</v>
      </c>
      <c r="S24" s="8">
        <v>1002</v>
      </c>
      <c r="T24" s="8"/>
    </row>
    <row r="25" spans="1:20" x14ac:dyDescent="0.15">
      <c r="A25" s="16">
        <v>3013</v>
      </c>
      <c r="B25" s="7" t="s">
        <v>187</v>
      </c>
      <c r="C25" s="7" t="s">
        <v>95</v>
      </c>
      <c r="D25" s="7">
        <v>3</v>
      </c>
      <c r="E25" s="7" t="str">
        <f t="shared" si="0"/>
        <v>h3013.tga</v>
      </c>
      <c r="F25" s="7"/>
      <c r="G25" s="8">
        <v>1004</v>
      </c>
      <c r="H25" s="8">
        <f>Sheet2!AM18</f>
        <v>285</v>
      </c>
      <c r="I25" s="8">
        <f>Sheet2!AN18</f>
        <v>206</v>
      </c>
      <c r="J25" s="8">
        <f>Sheet2!AO18</f>
        <v>2327</v>
      </c>
      <c r="K25" s="8">
        <f>Sheet2!AP18</f>
        <v>50</v>
      </c>
      <c r="L25" s="8">
        <f>Sheet2!AQ18</f>
        <v>15</v>
      </c>
      <c r="M25" s="8">
        <f>Sheet2!Z38</f>
        <v>14</v>
      </c>
      <c r="N25" s="8">
        <f>Sheet2!AA38</f>
        <v>100</v>
      </c>
      <c r="O25" s="8">
        <v>100</v>
      </c>
      <c r="P25" s="8"/>
      <c r="Q25" s="8">
        <v>0</v>
      </c>
      <c r="R25" s="8">
        <v>1003</v>
      </c>
      <c r="S25" s="8">
        <v>1004</v>
      </c>
      <c r="T25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L26"/>
  <sheetViews>
    <sheetView showGridLines="0" workbookViewId="0">
      <selection activeCell="E12" sqref="E12"/>
    </sheetView>
  </sheetViews>
  <sheetFormatPr defaultRowHeight="13.5" x14ac:dyDescent="0.15"/>
  <cols>
    <col min="2" max="2" width="9.875" customWidth="1"/>
    <col min="3" max="3" width="21.5" customWidth="1"/>
  </cols>
  <sheetData>
    <row r="4" spans="1:12" x14ac:dyDescent="0.15">
      <c r="A4" s="11" t="s">
        <v>55</v>
      </c>
      <c r="B4" s="11" t="s">
        <v>22</v>
      </c>
      <c r="C4" s="11" t="s">
        <v>80</v>
      </c>
      <c r="D4" s="11" t="s">
        <v>274</v>
      </c>
      <c r="E4" s="11" t="s">
        <v>44</v>
      </c>
      <c r="F4" s="11" t="s">
        <v>46</v>
      </c>
      <c r="G4" s="11" t="s">
        <v>26</v>
      </c>
      <c r="H4" s="11" t="s">
        <v>47</v>
      </c>
      <c r="I4" s="11" t="s">
        <v>30</v>
      </c>
      <c r="J4" s="11" t="s">
        <v>61</v>
      </c>
      <c r="K4" s="11" t="s">
        <v>62</v>
      </c>
      <c r="L4" s="11" t="s">
        <v>48</v>
      </c>
    </row>
    <row r="5" spans="1:12" x14ac:dyDescent="0.15">
      <c r="A5" s="6" t="s">
        <v>21</v>
      </c>
      <c r="B5" s="6" t="s">
        <v>15</v>
      </c>
      <c r="C5" s="6" t="s">
        <v>79</v>
      </c>
      <c r="D5" s="6" t="s">
        <v>275</v>
      </c>
      <c r="E5" s="6" t="s">
        <v>45</v>
      </c>
      <c r="F5" s="6" t="s">
        <v>108</v>
      </c>
      <c r="G5" s="6" t="s">
        <v>51</v>
      </c>
      <c r="H5" s="6" t="s">
        <v>52</v>
      </c>
      <c r="I5" s="6" t="s">
        <v>53</v>
      </c>
      <c r="J5" s="6" t="s">
        <v>64</v>
      </c>
      <c r="K5" s="6" t="s">
        <v>72</v>
      </c>
      <c r="L5" s="6" t="s">
        <v>54</v>
      </c>
    </row>
    <row r="6" spans="1:12" x14ac:dyDescent="0.15">
      <c r="A6" s="7">
        <v>1000</v>
      </c>
      <c r="B6" s="7" t="s">
        <v>23</v>
      </c>
      <c r="C6" s="15" t="s">
        <v>82</v>
      </c>
      <c r="D6" s="7" t="s">
        <v>23</v>
      </c>
      <c r="E6" s="7" t="str">
        <f>A6&amp;".png"</f>
        <v>1000.png</v>
      </c>
      <c r="F6" s="7">
        <v>2</v>
      </c>
      <c r="G6" s="7" t="str">
        <f>IF(Sheet2!U5=0,"",Sheet2!U5)</f>
        <v/>
      </c>
      <c r="H6" s="7">
        <f>IF(Sheet2!V5=0,"",Sheet2!V5)</f>
        <v>5</v>
      </c>
      <c r="I6" s="7" t="str">
        <f>IF(Sheet2!W5=0,"",Sheet2!W5)</f>
        <v/>
      </c>
      <c r="J6" s="7" t="str">
        <f>IF(Sheet2!X5=0,"",Sheet2!X5)</f>
        <v/>
      </c>
      <c r="K6" s="7" t="str">
        <f>IF(Sheet2!Y5=0,"",Sheet2!Y5)</f>
        <v/>
      </c>
      <c r="L6" s="7" t="str">
        <f>IF(Sheet2!Z5=0,"",Sheet2!Z5)</f>
        <v/>
      </c>
    </row>
    <row r="7" spans="1:12" x14ac:dyDescent="0.15">
      <c r="A7" s="7">
        <v>1001</v>
      </c>
      <c r="B7" s="7" t="s">
        <v>24</v>
      </c>
      <c r="C7" s="15" t="s">
        <v>82</v>
      </c>
      <c r="D7" s="7" t="s">
        <v>24</v>
      </c>
      <c r="E7" s="7" t="str">
        <f t="shared" ref="E7:E25" si="0">A7&amp;".png"</f>
        <v>1001.png</v>
      </c>
      <c r="F7" s="7">
        <v>2</v>
      </c>
      <c r="G7" s="7" t="str">
        <f>IF(Sheet2!U6=0,"",Sheet2!U6)</f>
        <v/>
      </c>
      <c r="H7" s="7">
        <f>IF(Sheet2!V6=0,"",Sheet2!V6)</f>
        <v>10</v>
      </c>
      <c r="I7" s="7" t="str">
        <f>IF(Sheet2!W6=0,"",Sheet2!W6)</f>
        <v/>
      </c>
      <c r="J7" s="7" t="str">
        <f>IF(Sheet2!X6=0,"",Sheet2!X6)</f>
        <v/>
      </c>
      <c r="K7" s="7" t="str">
        <f>IF(Sheet2!Y6=0,"",Sheet2!Y6)</f>
        <v/>
      </c>
      <c r="L7" s="7" t="str">
        <f>IF(Sheet2!Z6=0,"",Sheet2!Z6)</f>
        <v/>
      </c>
    </row>
    <row r="8" spans="1:12" x14ac:dyDescent="0.15">
      <c r="A8" s="7">
        <v>1002</v>
      </c>
      <c r="B8" s="7" t="s">
        <v>25</v>
      </c>
      <c r="C8" s="15" t="s">
        <v>82</v>
      </c>
      <c r="D8" s="7" t="s">
        <v>25</v>
      </c>
      <c r="E8" s="7" t="str">
        <f t="shared" si="0"/>
        <v>1002.png</v>
      </c>
      <c r="F8" s="7">
        <v>2</v>
      </c>
      <c r="G8" s="7" t="str">
        <f>IF(Sheet2!U7=0,"",Sheet2!U7)</f>
        <v/>
      </c>
      <c r="H8" s="7">
        <f>IF(Sheet2!V7=0,"",Sheet2!V7)</f>
        <v>15</v>
      </c>
      <c r="I8" s="7" t="str">
        <f>IF(Sheet2!W7=0,"",Sheet2!W7)</f>
        <v/>
      </c>
      <c r="J8" s="7" t="str">
        <f>IF(Sheet2!X7=0,"",Sheet2!X7)</f>
        <v/>
      </c>
      <c r="K8" s="7" t="str">
        <f>IF(Sheet2!Y7=0,"",Sheet2!Y7)</f>
        <v/>
      </c>
      <c r="L8" s="7" t="str">
        <f>IF(Sheet2!Z7=0,"",Sheet2!Z7)</f>
        <v/>
      </c>
    </row>
    <row r="9" spans="1:12" x14ac:dyDescent="0.15">
      <c r="A9" s="7">
        <v>1003</v>
      </c>
      <c r="B9" s="7" t="s">
        <v>27</v>
      </c>
      <c r="C9" s="15" t="s">
        <v>82</v>
      </c>
      <c r="D9" s="7" t="s">
        <v>27</v>
      </c>
      <c r="E9" s="7" t="str">
        <f t="shared" si="0"/>
        <v>1003.png</v>
      </c>
      <c r="F9" s="7">
        <v>1</v>
      </c>
      <c r="G9" s="7">
        <f>IF(Sheet2!U8=0,"",Sheet2!U8)</f>
        <v>5</v>
      </c>
      <c r="H9" s="7" t="str">
        <f>IF(Sheet2!V8=0,"",Sheet2!V8)</f>
        <v/>
      </c>
      <c r="I9" s="7" t="str">
        <f>IF(Sheet2!W8=0,"",Sheet2!W8)</f>
        <v/>
      </c>
      <c r="J9" s="7" t="str">
        <f>IF(Sheet2!X8=0,"",Sheet2!X8)</f>
        <v/>
      </c>
      <c r="K9" s="7" t="str">
        <f>IF(Sheet2!Y8=0,"",Sheet2!Y8)</f>
        <v/>
      </c>
      <c r="L9" s="7" t="str">
        <f>IF(Sheet2!Z8=0,"",Sheet2!Z8)</f>
        <v/>
      </c>
    </row>
    <row r="10" spans="1:12" x14ac:dyDescent="0.15">
      <c r="A10" s="7">
        <v>1004</v>
      </c>
      <c r="B10" s="7" t="s">
        <v>28</v>
      </c>
      <c r="C10" s="15" t="s">
        <v>82</v>
      </c>
      <c r="D10" s="7" t="s">
        <v>28</v>
      </c>
      <c r="E10" s="7" t="str">
        <f t="shared" si="0"/>
        <v>1004.png</v>
      </c>
      <c r="F10" s="7">
        <v>1</v>
      </c>
      <c r="G10" s="7">
        <f>IF(Sheet2!U9=0,"",Sheet2!U9)</f>
        <v>10</v>
      </c>
      <c r="H10" s="7" t="str">
        <f>IF(Sheet2!V9=0,"",Sheet2!V9)</f>
        <v/>
      </c>
      <c r="I10" s="7" t="str">
        <f>IF(Sheet2!W9=0,"",Sheet2!W9)</f>
        <v/>
      </c>
      <c r="J10" s="7" t="str">
        <f>IF(Sheet2!X9=0,"",Sheet2!X9)</f>
        <v/>
      </c>
      <c r="K10" s="7" t="str">
        <f>IF(Sheet2!Y9=0,"",Sheet2!Y9)</f>
        <v/>
      </c>
      <c r="L10" s="7" t="str">
        <f>IF(Sheet2!Z9=0,"",Sheet2!Z9)</f>
        <v/>
      </c>
    </row>
    <row r="11" spans="1:12" x14ac:dyDescent="0.15">
      <c r="A11" s="7">
        <v>1005</v>
      </c>
      <c r="B11" s="7" t="s">
        <v>29</v>
      </c>
      <c r="C11" s="15" t="s">
        <v>82</v>
      </c>
      <c r="D11" s="7" t="s">
        <v>29</v>
      </c>
      <c r="E11" s="7" t="str">
        <f t="shared" si="0"/>
        <v>1005.png</v>
      </c>
      <c r="F11" s="7">
        <v>1</v>
      </c>
      <c r="G11" s="7">
        <f>IF(Sheet2!U10=0,"",Sheet2!U10)</f>
        <v>15</v>
      </c>
      <c r="H11" s="7" t="str">
        <f>IF(Sheet2!V10=0,"",Sheet2!V10)</f>
        <v/>
      </c>
      <c r="I11" s="7" t="str">
        <f>IF(Sheet2!W10=0,"",Sheet2!W10)</f>
        <v/>
      </c>
      <c r="J11" s="7" t="str">
        <f>IF(Sheet2!X10=0,"",Sheet2!X10)</f>
        <v/>
      </c>
      <c r="K11" s="7" t="str">
        <f>IF(Sheet2!Y10=0,"",Sheet2!Y10)</f>
        <v/>
      </c>
      <c r="L11" s="7" t="str">
        <f>IF(Sheet2!Z10=0,"",Sheet2!Z10)</f>
        <v/>
      </c>
    </row>
    <row r="12" spans="1:12" x14ac:dyDescent="0.15">
      <c r="A12" s="7">
        <v>1006</v>
      </c>
      <c r="B12" s="7" t="s">
        <v>31</v>
      </c>
      <c r="C12" s="15" t="s">
        <v>82</v>
      </c>
      <c r="D12" s="7" t="s">
        <v>31</v>
      </c>
      <c r="E12" s="7" t="str">
        <f t="shared" si="0"/>
        <v>1006.png</v>
      </c>
      <c r="F12" s="7">
        <v>3</v>
      </c>
      <c r="G12" s="7" t="str">
        <f>IF(Sheet2!U11=0,"",Sheet2!U11)</f>
        <v/>
      </c>
      <c r="H12" s="7" t="str">
        <f>IF(Sheet2!V11=0,"",Sheet2!V11)</f>
        <v/>
      </c>
      <c r="I12" s="7">
        <f>IF(Sheet2!W11=0,"",Sheet2!W11)</f>
        <v>50</v>
      </c>
      <c r="J12" s="7" t="str">
        <f>IF(Sheet2!X11=0,"",Sheet2!X11)</f>
        <v/>
      </c>
      <c r="K12" s="7" t="str">
        <f>IF(Sheet2!Y11=0,"",Sheet2!Y11)</f>
        <v/>
      </c>
      <c r="L12" s="7" t="str">
        <f>IF(Sheet2!Z11=0,"",Sheet2!Z11)</f>
        <v/>
      </c>
    </row>
    <row r="13" spans="1:12" x14ac:dyDescent="0.15">
      <c r="A13" s="7">
        <v>1007</v>
      </c>
      <c r="B13" s="7" t="s">
        <v>32</v>
      </c>
      <c r="C13" s="15" t="s">
        <v>82</v>
      </c>
      <c r="D13" s="7" t="s">
        <v>32</v>
      </c>
      <c r="E13" s="7" t="str">
        <f t="shared" si="0"/>
        <v>1007.png</v>
      </c>
      <c r="F13" s="7">
        <v>3</v>
      </c>
      <c r="G13" s="7" t="str">
        <f>IF(Sheet2!U12=0,"",Sheet2!U12)</f>
        <v/>
      </c>
      <c r="H13" s="7" t="str">
        <f>IF(Sheet2!V12=0,"",Sheet2!V12)</f>
        <v/>
      </c>
      <c r="I13" s="7">
        <f>IF(Sheet2!W12=0,"",Sheet2!W12)</f>
        <v>100</v>
      </c>
      <c r="J13" s="7" t="str">
        <f>IF(Sheet2!X12=0,"",Sheet2!X12)</f>
        <v/>
      </c>
      <c r="K13" s="7" t="str">
        <f>IF(Sheet2!Y12=0,"",Sheet2!Y12)</f>
        <v/>
      </c>
      <c r="L13" s="7" t="str">
        <f>IF(Sheet2!Z12=0,"",Sheet2!Z12)</f>
        <v/>
      </c>
    </row>
    <row r="14" spans="1:12" x14ac:dyDescent="0.15">
      <c r="A14" s="7">
        <v>1008</v>
      </c>
      <c r="B14" s="7" t="s">
        <v>33</v>
      </c>
      <c r="C14" s="15" t="s">
        <v>82</v>
      </c>
      <c r="D14" s="7" t="s">
        <v>33</v>
      </c>
      <c r="E14" s="7" t="str">
        <f t="shared" si="0"/>
        <v>1008.png</v>
      </c>
      <c r="F14" s="7">
        <v>3</v>
      </c>
      <c r="G14" s="7" t="str">
        <f>IF(Sheet2!U13=0,"",Sheet2!U13)</f>
        <v/>
      </c>
      <c r="H14" s="7" t="str">
        <f>IF(Sheet2!V13=0,"",Sheet2!V13)</f>
        <v/>
      </c>
      <c r="I14" s="7">
        <f>IF(Sheet2!W13=0,"",Sheet2!W13)</f>
        <v>200</v>
      </c>
      <c r="J14" s="7" t="str">
        <f>IF(Sheet2!X13=0,"",Sheet2!X13)</f>
        <v/>
      </c>
      <c r="K14" s="7" t="str">
        <f>IF(Sheet2!Y13=0,"",Sheet2!Y13)</f>
        <v/>
      </c>
      <c r="L14" s="7" t="str">
        <f>IF(Sheet2!Z13=0,"",Sheet2!Z13)</f>
        <v/>
      </c>
    </row>
    <row r="15" spans="1:12" x14ac:dyDescent="0.15">
      <c r="A15" s="7">
        <v>1009</v>
      </c>
      <c r="B15" s="7" t="s">
        <v>34</v>
      </c>
      <c r="C15" s="15" t="s">
        <v>82</v>
      </c>
      <c r="D15" s="7" t="s">
        <v>34</v>
      </c>
      <c r="E15" s="7" t="str">
        <f t="shared" si="0"/>
        <v>1009.png</v>
      </c>
      <c r="F15" s="7">
        <v>6</v>
      </c>
      <c r="G15" s="7" t="str">
        <f>IF(Sheet2!U14=0,"",Sheet2!U14)</f>
        <v/>
      </c>
      <c r="H15" s="7" t="str">
        <f>IF(Sheet2!V14=0,"",Sheet2!V14)</f>
        <v/>
      </c>
      <c r="I15" s="7" t="str">
        <f>IF(Sheet2!W14=0,"",Sheet2!W14)</f>
        <v/>
      </c>
      <c r="J15" s="7" t="str">
        <f>IF(Sheet2!X14=0,"",Sheet2!X14)</f>
        <v/>
      </c>
      <c r="K15" s="7" t="str">
        <f>IF(Sheet2!Y14=0,"",Sheet2!Y14)</f>
        <v/>
      </c>
      <c r="L15" s="7">
        <f>IF(Sheet2!Z14=0,"",Sheet2!Z14)</f>
        <v>10</v>
      </c>
    </row>
    <row r="16" spans="1:12" x14ac:dyDescent="0.15">
      <c r="A16" s="7">
        <v>1010</v>
      </c>
      <c r="B16" s="7" t="s">
        <v>35</v>
      </c>
      <c r="C16" s="15" t="s">
        <v>82</v>
      </c>
      <c r="D16" s="7" t="s">
        <v>35</v>
      </c>
      <c r="E16" s="7" t="str">
        <f t="shared" si="0"/>
        <v>1010.png</v>
      </c>
      <c r="F16" s="7">
        <v>6</v>
      </c>
      <c r="G16" s="7" t="str">
        <f>IF(Sheet2!U15=0,"",Sheet2!U15)</f>
        <v/>
      </c>
      <c r="H16" s="7" t="str">
        <f>IF(Sheet2!V15=0,"",Sheet2!V15)</f>
        <v/>
      </c>
      <c r="I16" s="7" t="str">
        <f>IF(Sheet2!W15=0,"",Sheet2!W15)</f>
        <v/>
      </c>
      <c r="J16" s="7" t="str">
        <f>IF(Sheet2!X15=0,"",Sheet2!X15)</f>
        <v/>
      </c>
      <c r="K16" s="7" t="str">
        <f>IF(Sheet2!Y15=0,"",Sheet2!Y15)</f>
        <v/>
      </c>
      <c r="L16" s="7">
        <f>IF(Sheet2!Z15=0,"",Sheet2!Z15)</f>
        <v>20</v>
      </c>
    </row>
    <row r="17" spans="1:12" x14ac:dyDescent="0.15">
      <c r="A17" s="7">
        <v>1011</v>
      </c>
      <c r="B17" s="7" t="s">
        <v>36</v>
      </c>
      <c r="C17" s="15" t="s">
        <v>82</v>
      </c>
      <c r="D17" s="7" t="s">
        <v>36</v>
      </c>
      <c r="E17" s="7" t="str">
        <f t="shared" si="0"/>
        <v>1011.png</v>
      </c>
      <c r="F17" s="7">
        <v>6</v>
      </c>
      <c r="G17" s="7" t="str">
        <f>IF(Sheet2!U16=0,"",Sheet2!U16)</f>
        <v/>
      </c>
      <c r="H17" s="7" t="str">
        <f>IF(Sheet2!V16=0,"",Sheet2!V16)</f>
        <v/>
      </c>
      <c r="I17" s="7" t="str">
        <f>IF(Sheet2!W16=0,"",Sheet2!W16)</f>
        <v/>
      </c>
      <c r="J17" s="7" t="str">
        <f>IF(Sheet2!X16=0,"",Sheet2!X16)</f>
        <v/>
      </c>
      <c r="K17" s="7" t="str">
        <f>IF(Sheet2!Y16=0,"",Sheet2!Y16)</f>
        <v/>
      </c>
      <c r="L17" s="7">
        <f>IF(Sheet2!Z16=0,"",Sheet2!Z16)</f>
        <v>50</v>
      </c>
    </row>
    <row r="18" spans="1:12" x14ac:dyDescent="0.15">
      <c r="A18" s="7">
        <v>1012</v>
      </c>
      <c r="B18" s="7" t="s">
        <v>49</v>
      </c>
      <c r="C18" s="15" t="s">
        <v>82</v>
      </c>
      <c r="D18" s="7" t="s">
        <v>49</v>
      </c>
      <c r="E18" s="7" t="str">
        <f t="shared" si="0"/>
        <v>1012.png</v>
      </c>
      <c r="F18" s="7">
        <v>6</v>
      </c>
      <c r="G18" s="7" t="str">
        <f>IF(Sheet2!U17=0,"",Sheet2!U17)</f>
        <v/>
      </c>
      <c r="H18" s="7" t="str">
        <f>IF(Sheet2!V17=0,"",Sheet2!V17)</f>
        <v/>
      </c>
      <c r="I18" s="7" t="str">
        <f>IF(Sheet2!W17=0,"",Sheet2!W17)</f>
        <v/>
      </c>
      <c r="J18" s="7" t="str">
        <f>IF(Sheet2!X17=0,"",Sheet2!X17)</f>
        <v/>
      </c>
      <c r="K18" s="7" t="str">
        <f>IF(Sheet2!Y17=0,"",Sheet2!Y17)</f>
        <v/>
      </c>
      <c r="L18" s="7">
        <f>IF(Sheet2!Z17=0,"",Sheet2!Z17)</f>
        <v>100</v>
      </c>
    </row>
    <row r="19" spans="1:12" x14ac:dyDescent="0.15">
      <c r="A19" s="7">
        <v>1013</v>
      </c>
      <c r="B19" s="7" t="s">
        <v>50</v>
      </c>
      <c r="C19" s="15" t="s">
        <v>82</v>
      </c>
      <c r="D19" s="7" t="s">
        <v>50</v>
      </c>
      <c r="E19" s="7" t="str">
        <f t="shared" si="0"/>
        <v>1013.png</v>
      </c>
      <c r="F19" s="7">
        <v>6</v>
      </c>
      <c r="G19" s="7" t="str">
        <f>IF(Sheet2!U18=0,"",Sheet2!U18)</f>
        <v/>
      </c>
      <c r="H19" s="7" t="str">
        <f>IF(Sheet2!V18=0,"",Sheet2!V18)</f>
        <v/>
      </c>
      <c r="I19" s="7" t="str">
        <f>IF(Sheet2!W18=0,"",Sheet2!W18)</f>
        <v/>
      </c>
      <c r="J19" s="7" t="str">
        <f>IF(Sheet2!X18=0,"",Sheet2!X18)</f>
        <v/>
      </c>
      <c r="K19" s="7" t="str">
        <f>IF(Sheet2!Y18=0,"",Sheet2!Y18)</f>
        <v/>
      </c>
      <c r="L19" s="7">
        <f>IF(Sheet2!Z18=0,"",Sheet2!Z18)</f>
        <v>200</v>
      </c>
    </row>
    <row r="20" spans="1:12" x14ac:dyDescent="0.15">
      <c r="A20" s="7">
        <v>1014</v>
      </c>
      <c r="B20" s="7" t="s">
        <v>66</v>
      </c>
      <c r="C20" s="15" t="s">
        <v>82</v>
      </c>
      <c r="D20" s="7" t="s">
        <v>66</v>
      </c>
      <c r="E20" s="7" t="str">
        <f t="shared" si="0"/>
        <v>1014.png</v>
      </c>
      <c r="F20" s="7">
        <v>4</v>
      </c>
      <c r="G20" s="7" t="str">
        <f>IF(Sheet2!U19=0,"",Sheet2!U19)</f>
        <v/>
      </c>
      <c r="H20" s="7" t="str">
        <f>IF(Sheet2!V19=0,"",Sheet2!V19)</f>
        <v/>
      </c>
      <c r="I20" s="7" t="str">
        <f>IF(Sheet2!W19=0,"",Sheet2!W19)</f>
        <v/>
      </c>
      <c r="J20" s="7">
        <f>IF(Sheet2!X19=0,"",Sheet2!X19)</f>
        <v>2</v>
      </c>
      <c r="K20" s="7" t="str">
        <f>IF(Sheet2!Y19=0,"",Sheet2!Y19)</f>
        <v/>
      </c>
      <c r="L20" s="7" t="str">
        <f>IF(Sheet2!Z19=0,"",Sheet2!Z19)</f>
        <v/>
      </c>
    </row>
    <row r="21" spans="1:12" x14ac:dyDescent="0.15">
      <c r="A21" s="7">
        <v>1015</v>
      </c>
      <c r="B21" s="7" t="s">
        <v>67</v>
      </c>
      <c r="C21" s="15" t="s">
        <v>82</v>
      </c>
      <c r="D21" s="7" t="s">
        <v>67</v>
      </c>
      <c r="E21" s="7" t="str">
        <f t="shared" si="0"/>
        <v>1015.png</v>
      </c>
      <c r="F21" s="7">
        <v>4</v>
      </c>
      <c r="G21" s="7" t="str">
        <f>IF(Sheet2!U20=0,"",Sheet2!U20)</f>
        <v/>
      </c>
      <c r="H21" s="7" t="str">
        <f>IF(Sheet2!V20=0,"",Sheet2!V20)</f>
        <v/>
      </c>
      <c r="I21" s="7" t="str">
        <f>IF(Sheet2!W20=0,"",Sheet2!W20)</f>
        <v/>
      </c>
      <c r="J21" s="7">
        <f>IF(Sheet2!X20=0,"",Sheet2!X20)</f>
        <v>4</v>
      </c>
      <c r="K21" s="7" t="str">
        <f>IF(Sheet2!Y20=0,"",Sheet2!Y20)</f>
        <v/>
      </c>
      <c r="L21" s="7" t="str">
        <f>IF(Sheet2!Z20=0,"",Sheet2!Z20)</f>
        <v/>
      </c>
    </row>
    <row r="22" spans="1:12" x14ac:dyDescent="0.15">
      <c r="A22" s="7">
        <v>1016</v>
      </c>
      <c r="B22" s="7" t="s">
        <v>68</v>
      </c>
      <c r="C22" s="15" t="s">
        <v>82</v>
      </c>
      <c r="D22" s="7" t="s">
        <v>68</v>
      </c>
      <c r="E22" s="7" t="str">
        <f t="shared" si="0"/>
        <v>1016.png</v>
      </c>
      <c r="F22" s="7">
        <v>4</v>
      </c>
      <c r="G22" s="7" t="str">
        <f>IF(Sheet2!U21=0,"",Sheet2!U21)</f>
        <v/>
      </c>
      <c r="H22" s="7" t="str">
        <f>IF(Sheet2!V21=0,"",Sheet2!V21)</f>
        <v/>
      </c>
      <c r="I22" s="7" t="str">
        <f>IF(Sheet2!W21=0,"",Sheet2!W21)</f>
        <v/>
      </c>
      <c r="J22" s="7">
        <f>IF(Sheet2!X21=0,"",Sheet2!X21)</f>
        <v>6</v>
      </c>
      <c r="K22" s="7" t="str">
        <f>IF(Sheet2!Y21=0,"",Sheet2!Y21)</f>
        <v/>
      </c>
      <c r="L22" s="7" t="str">
        <f>IF(Sheet2!Z21=0,"",Sheet2!Z21)</f>
        <v/>
      </c>
    </row>
    <row r="23" spans="1:12" x14ac:dyDescent="0.15">
      <c r="A23" s="7">
        <v>1017</v>
      </c>
      <c r="B23" s="7" t="s">
        <v>69</v>
      </c>
      <c r="C23" s="15" t="s">
        <v>82</v>
      </c>
      <c r="D23" s="7" t="s">
        <v>69</v>
      </c>
      <c r="E23" s="7" t="str">
        <f t="shared" si="0"/>
        <v>1017.png</v>
      </c>
      <c r="F23" s="7">
        <v>5</v>
      </c>
      <c r="G23" s="7" t="str">
        <f>IF(Sheet2!U22=0,"",Sheet2!U22)</f>
        <v/>
      </c>
      <c r="H23" s="7" t="str">
        <f>IF(Sheet2!V22=0,"",Sheet2!V22)</f>
        <v/>
      </c>
      <c r="I23" s="7" t="str">
        <f>IF(Sheet2!W22=0,"",Sheet2!W22)</f>
        <v/>
      </c>
      <c r="J23" s="7" t="str">
        <f>IF(Sheet2!X22=0,"",Sheet2!X22)</f>
        <v/>
      </c>
      <c r="K23" s="7">
        <f>IF(Sheet2!Y22=0,"",Sheet2!Y22)</f>
        <v>2</v>
      </c>
      <c r="L23" s="7" t="str">
        <f>IF(Sheet2!Z22=0,"",Sheet2!Z22)</f>
        <v/>
      </c>
    </row>
    <row r="24" spans="1:12" x14ac:dyDescent="0.15">
      <c r="A24" s="7">
        <v>1018</v>
      </c>
      <c r="B24" s="7" t="s">
        <v>70</v>
      </c>
      <c r="C24" s="15" t="s">
        <v>82</v>
      </c>
      <c r="D24" s="7" t="s">
        <v>70</v>
      </c>
      <c r="E24" s="7" t="str">
        <f t="shared" si="0"/>
        <v>1018.png</v>
      </c>
      <c r="F24" s="7">
        <v>5</v>
      </c>
      <c r="G24" s="7" t="str">
        <f>IF(Sheet2!U23=0,"",Sheet2!U23)</f>
        <v/>
      </c>
      <c r="H24" s="7" t="str">
        <f>IF(Sheet2!V23=0,"",Sheet2!V23)</f>
        <v/>
      </c>
      <c r="I24" s="7" t="str">
        <f>IF(Sheet2!W23=0,"",Sheet2!W23)</f>
        <v/>
      </c>
      <c r="J24" s="7" t="str">
        <f>IF(Sheet2!X23=0,"",Sheet2!X23)</f>
        <v/>
      </c>
      <c r="K24" s="7">
        <f>IF(Sheet2!Y23=0,"",Sheet2!Y23)</f>
        <v>4</v>
      </c>
      <c r="L24" s="7" t="str">
        <f>IF(Sheet2!Z23=0,"",Sheet2!Z23)</f>
        <v/>
      </c>
    </row>
    <row r="25" spans="1:12" x14ac:dyDescent="0.15">
      <c r="A25" s="7">
        <v>1019</v>
      </c>
      <c r="B25" s="7" t="s">
        <v>71</v>
      </c>
      <c r="C25" s="15" t="s">
        <v>82</v>
      </c>
      <c r="D25" s="7" t="s">
        <v>71</v>
      </c>
      <c r="E25" s="7" t="str">
        <f t="shared" si="0"/>
        <v>1019.png</v>
      </c>
      <c r="F25" s="7">
        <v>5</v>
      </c>
      <c r="G25" s="7" t="str">
        <f>IF(Sheet2!U24=0,"",Sheet2!U24)</f>
        <v/>
      </c>
      <c r="H25" s="7" t="str">
        <f>IF(Sheet2!V24=0,"",Sheet2!V24)</f>
        <v/>
      </c>
      <c r="I25" s="7" t="str">
        <f>IF(Sheet2!W24=0,"",Sheet2!W24)</f>
        <v/>
      </c>
      <c r="J25" s="7" t="str">
        <f>IF(Sheet2!X24=0,"",Sheet2!X24)</f>
        <v/>
      </c>
      <c r="K25" s="7">
        <f>IF(Sheet2!Y24=0,"",Sheet2!Y24)</f>
        <v>6</v>
      </c>
      <c r="L25" s="7" t="str">
        <f>IF(Sheet2!Z24=0,"",Sheet2!Z24)</f>
        <v/>
      </c>
    </row>
    <row r="26" spans="1:12" x14ac:dyDescent="0.15">
      <c r="A26" s="7">
        <v>1020</v>
      </c>
      <c r="B26" s="7" t="s">
        <v>271</v>
      </c>
      <c r="C26" s="15" t="s">
        <v>82</v>
      </c>
      <c r="D26" s="7" t="s">
        <v>271</v>
      </c>
      <c r="E26" s="7" t="str">
        <f t="shared" ref="E26" si="1">A26&amp;".png"</f>
        <v>1020.png</v>
      </c>
      <c r="F26" s="7">
        <v>7</v>
      </c>
      <c r="G26" s="7" t="str">
        <f>IF(Sheet2!U25=0,"",Sheet2!U25)</f>
        <v/>
      </c>
      <c r="H26" s="7" t="str">
        <f>IF(Sheet2!V25=0,"",Sheet2!V25)</f>
        <v/>
      </c>
      <c r="I26" s="7" t="str">
        <f>IF(Sheet2!W25=0,"",Sheet2!W25)</f>
        <v/>
      </c>
      <c r="J26" s="7" t="str">
        <f>IF(Sheet2!X25=0,"",Sheet2!X25)</f>
        <v/>
      </c>
      <c r="K26" s="7" t="str">
        <f>IF(Sheet2!Y25=0,"",Sheet2!Y25)</f>
        <v/>
      </c>
      <c r="L26" s="7" t="s">
        <v>123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6:D85"/>
  <sheetViews>
    <sheetView zoomScale="85" zoomScaleNormal="85" workbookViewId="0">
      <selection activeCell="C70" sqref="C70"/>
    </sheetView>
  </sheetViews>
  <sheetFormatPr defaultRowHeight="13.5" x14ac:dyDescent="0.15"/>
  <cols>
    <col min="1" max="1" width="12.625" customWidth="1"/>
    <col min="2" max="3" width="7" customWidth="1"/>
    <col min="4" max="4" width="12.625" customWidth="1"/>
    <col min="5" max="5" width="15.25" customWidth="1"/>
  </cols>
  <sheetData>
    <row r="6" spans="1:4" x14ac:dyDescent="0.15">
      <c r="A6" s="9" t="s">
        <v>73</v>
      </c>
      <c r="B6" s="9" t="s">
        <v>74</v>
      </c>
      <c r="C6" s="9" t="s">
        <v>75</v>
      </c>
      <c r="D6" s="17" t="s">
        <v>96</v>
      </c>
    </row>
    <row r="7" spans="1:4" x14ac:dyDescent="0.15">
      <c r="A7" s="10" t="s">
        <v>76</v>
      </c>
      <c r="B7" s="10" t="s">
        <v>77</v>
      </c>
      <c r="C7" s="10" t="s">
        <v>78</v>
      </c>
      <c r="D7" s="18" t="s">
        <v>97</v>
      </c>
    </row>
    <row r="8" spans="1:4" x14ac:dyDescent="0.15">
      <c r="A8" s="8">
        <v>10001</v>
      </c>
      <c r="B8" s="8">
        <v>8</v>
      </c>
      <c r="C8" s="8">
        <v>7</v>
      </c>
      <c r="D8" t="str">
        <f>VLOOKUP(INT(A8/10),role!$A$8:$B$25,2,0)</f>
        <v>lkk</v>
      </c>
    </row>
    <row r="9" spans="1:4" x14ac:dyDescent="0.15">
      <c r="A9" s="8">
        <v>10002</v>
      </c>
      <c r="B9" s="8">
        <v>8</v>
      </c>
      <c r="C9" s="8">
        <v>8</v>
      </c>
      <c r="D9" t="str">
        <f>VLOOKUP(INT(A9/10),role!$A$8:$B$25,2,0)</f>
        <v>lkk</v>
      </c>
    </row>
    <row r="10" spans="1:4" x14ac:dyDescent="0.15">
      <c r="A10" s="8">
        <v>10003</v>
      </c>
      <c r="B10" s="8">
        <v>4</v>
      </c>
      <c r="C10" s="8">
        <v>16</v>
      </c>
      <c r="D10" t="str">
        <f>VLOOKUP(INT(A10/10),role!$A$8:$B$25,2,0)</f>
        <v>lkk</v>
      </c>
    </row>
    <row r="11" spans="1:4" x14ac:dyDescent="0.15">
      <c r="A11" s="8">
        <v>10004</v>
      </c>
      <c r="B11" s="8">
        <v>4</v>
      </c>
      <c r="C11" s="8">
        <v>2</v>
      </c>
      <c r="D11" t="str">
        <f>VLOOKUP(INT(A11/10),role!$A$8:$B$25,2,0)</f>
        <v>lkk</v>
      </c>
    </row>
    <row r="12" spans="1:4" x14ac:dyDescent="0.15">
      <c r="A12" s="8">
        <v>10005</v>
      </c>
      <c r="B12" s="8">
        <v>4</v>
      </c>
      <c r="C12" s="8">
        <v>10</v>
      </c>
      <c r="D12" t="str">
        <f>VLOOKUP(INT(A12/10),role!$A$8:$B$25,2,0)</f>
        <v>lkk</v>
      </c>
    </row>
    <row r="13" spans="1:4" x14ac:dyDescent="0.15">
      <c r="A13" s="8">
        <v>20001</v>
      </c>
      <c r="B13" s="8">
        <v>1</v>
      </c>
      <c r="C13" s="8">
        <v>10</v>
      </c>
      <c r="D13" t="str">
        <f>VLOOKUP(INT(A13/10),role!$A$8:$B$25,2,0)</f>
        <v>苹儿</v>
      </c>
    </row>
    <row r="14" spans="1:4" x14ac:dyDescent="0.15">
      <c r="A14" s="8">
        <v>20011</v>
      </c>
      <c r="B14" s="8">
        <v>1</v>
      </c>
      <c r="C14" s="8">
        <v>10</v>
      </c>
      <c r="D14" t="str">
        <f>VLOOKUP(INT(A14/10),role!$A$8:$B$25,2,0)</f>
        <v>崂山小道</v>
      </c>
    </row>
    <row r="15" spans="1:4" x14ac:dyDescent="0.15">
      <c r="A15" s="8">
        <v>20021</v>
      </c>
      <c r="B15" s="8">
        <v>1</v>
      </c>
      <c r="C15" s="8">
        <v>5</v>
      </c>
      <c r="D15" t="str">
        <f>VLOOKUP(INT(A15/10),role!$A$8:$B$25,2,0)</f>
        <v>净空方丈</v>
      </c>
    </row>
    <row r="16" spans="1:4" x14ac:dyDescent="0.15">
      <c r="A16" s="19">
        <v>30001</v>
      </c>
      <c r="B16" s="19">
        <v>4</v>
      </c>
      <c r="C16" s="19">
        <v>6</v>
      </c>
      <c r="D16" t="str">
        <f>VLOOKUP(INT(A16/10),role!$A$8:$B$25,2,0)</f>
        <v>变异毛虫</v>
      </c>
    </row>
    <row r="17" spans="1:4" x14ac:dyDescent="0.15">
      <c r="A17" s="19">
        <v>30002</v>
      </c>
      <c r="B17" s="19">
        <v>4</v>
      </c>
      <c r="C17" s="19">
        <v>10</v>
      </c>
      <c r="D17" t="str">
        <f>VLOOKUP(INT(A17/10),role!$A$8:$B$25,2,0)</f>
        <v>变异毛虫</v>
      </c>
    </row>
    <row r="18" spans="1:4" x14ac:dyDescent="0.15">
      <c r="A18" s="19">
        <v>30003</v>
      </c>
      <c r="B18" s="19">
        <v>4</v>
      </c>
      <c r="C18" s="19">
        <v>11</v>
      </c>
      <c r="D18" t="str">
        <f>VLOOKUP(INT(A18/10),role!$A$8:$B$25,2,0)</f>
        <v>变异毛虫</v>
      </c>
    </row>
    <row r="19" spans="1:4" x14ac:dyDescent="0.15">
      <c r="A19" s="19">
        <v>30004</v>
      </c>
      <c r="B19" s="19">
        <v>4</v>
      </c>
      <c r="C19" s="19">
        <v>2</v>
      </c>
      <c r="D19" t="str">
        <f>VLOOKUP(INT(A19/10),role!$A$8:$B$25,2,0)</f>
        <v>变异毛虫</v>
      </c>
    </row>
    <row r="20" spans="1:4" x14ac:dyDescent="0.15">
      <c r="A20" s="19">
        <v>30005</v>
      </c>
      <c r="B20" s="19">
        <v>4</v>
      </c>
      <c r="C20" s="19">
        <v>10</v>
      </c>
      <c r="D20" t="str">
        <f>VLOOKUP(INT(A20/10),role!$A$8:$B$25,2,0)</f>
        <v>变异毛虫</v>
      </c>
    </row>
    <row r="21" spans="1:4" x14ac:dyDescent="0.15">
      <c r="A21" s="19">
        <v>30011</v>
      </c>
      <c r="B21" s="19">
        <v>4</v>
      </c>
      <c r="C21" s="19">
        <v>8</v>
      </c>
      <c r="D21" t="str">
        <f>VLOOKUP(INT(A21/10),role!$A$8:$B$25,2,0)</f>
        <v>小青蛙</v>
      </c>
    </row>
    <row r="22" spans="1:4" x14ac:dyDescent="0.15">
      <c r="A22" s="19">
        <v>30012</v>
      </c>
      <c r="B22" s="19">
        <v>4</v>
      </c>
      <c r="C22" s="19">
        <v>7</v>
      </c>
      <c r="D22" t="str">
        <f>VLOOKUP(INT(A22/10),role!$A$8:$B$25,2,0)</f>
        <v>小青蛙</v>
      </c>
    </row>
    <row r="23" spans="1:4" x14ac:dyDescent="0.15">
      <c r="A23" s="19">
        <v>30013</v>
      </c>
      <c r="B23" s="8">
        <v>4</v>
      </c>
      <c r="C23" s="8">
        <v>13</v>
      </c>
      <c r="D23" t="str">
        <f>VLOOKUP(INT(A23/10),role!$A$8:$B$25,2,0)</f>
        <v>小青蛙</v>
      </c>
    </row>
    <row r="24" spans="1:4" x14ac:dyDescent="0.15">
      <c r="A24" s="19">
        <v>30014</v>
      </c>
      <c r="B24" s="8">
        <v>4</v>
      </c>
      <c r="C24" s="8">
        <v>2</v>
      </c>
      <c r="D24" t="str">
        <f>VLOOKUP(INT(A24/10),role!$A$8:$B$25,2,0)</f>
        <v>小青蛙</v>
      </c>
    </row>
    <row r="25" spans="1:4" x14ac:dyDescent="0.15">
      <c r="A25" s="19">
        <v>30015</v>
      </c>
      <c r="B25" s="8">
        <v>4</v>
      </c>
      <c r="C25" s="8">
        <v>8</v>
      </c>
      <c r="D25" t="str">
        <f>VLOOKUP(INT(A25/10),role!$A$8:$B$25,2,0)</f>
        <v>小青蛙</v>
      </c>
    </row>
    <row r="26" spans="1:4" x14ac:dyDescent="0.15">
      <c r="A26" s="19">
        <v>30021</v>
      </c>
      <c r="B26" s="8">
        <v>4</v>
      </c>
      <c r="C26" s="8">
        <v>8</v>
      </c>
      <c r="D26" t="str">
        <f>VLOOKUP(INT(A26/10),role!$A$8:$B$25,2,0)</f>
        <v>小乌龟</v>
      </c>
    </row>
    <row r="27" spans="1:4" x14ac:dyDescent="0.15">
      <c r="A27" s="19">
        <v>30022</v>
      </c>
      <c r="B27" s="8">
        <v>4</v>
      </c>
      <c r="C27" s="8">
        <v>5</v>
      </c>
      <c r="D27" t="str">
        <f>VLOOKUP(INT(A27/10),role!$A$8:$B$25,2,0)</f>
        <v>小乌龟</v>
      </c>
    </row>
    <row r="28" spans="1:4" x14ac:dyDescent="0.15">
      <c r="A28" s="19">
        <v>30023</v>
      </c>
      <c r="B28" s="8">
        <v>4</v>
      </c>
      <c r="C28" s="8">
        <v>15</v>
      </c>
      <c r="D28" t="str">
        <f>VLOOKUP(INT(A28/10),role!$A$8:$B$25,2,0)</f>
        <v>小乌龟</v>
      </c>
    </row>
    <row r="29" spans="1:4" x14ac:dyDescent="0.15">
      <c r="A29" s="19">
        <v>30024</v>
      </c>
      <c r="B29" s="8">
        <v>4</v>
      </c>
      <c r="C29" s="8">
        <v>6</v>
      </c>
      <c r="D29" t="str">
        <f>VLOOKUP(INT(A29/10),role!$A$8:$B$25,2,0)</f>
        <v>小乌龟</v>
      </c>
    </row>
    <row r="30" spans="1:4" x14ac:dyDescent="0.15">
      <c r="A30" s="19">
        <v>30025</v>
      </c>
      <c r="B30" s="8">
        <v>4</v>
      </c>
      <c r="C30" s="8">
        <v>10</v>
      </c>
      <c r="D30" t="str">
        <f>VLOOKUP(INT(A30/10),role!$A$8:$B$25,2,0)</f>
        <v>小乌龟</v>
      </c>
    </row>
    <row r="31" spans="1:4" x14ac:dyDescent="0.15">
      <c r="A31" s="19">
        <v>30031</v>
      </c>
      <c r="B31" s="8">
        <v>4</v>
      </c>
      <c r="C31" s="8">
        <v>10</v>
      </c>
      <c r="D31" t="str">
        <f>VLOOKUP(INT(A31/10),role!$A$8:$B$25,2,0)</f>
        <v>苍狼</v>
      </c>
    </row>
    <row r="32" spans="1:4" x14ac:dyDescent="0.15">
      <c r="A32" s="19">
        <v>30032</v>
      </c>
      <c r="B32" s="8">
        <v>4</v>
      </c>
      <c r="C32" s="8">
        <v>6</v>
      </c>
      <c r="D32" t="str">
        <f>VLOOKUP(INT(A32/10),role!$A$8:$B$25,2,0)</f>
        <v>苍狼</v>
      </c>
    </row>
    <row r="33" spans="1:4" x14ac:dyDescent="0.15">
      <c r="A33" s="19">
        <v>30033</v>
      </c>
      <c r="B33" s="8">
        <v>4</v>
      </c>
      <c r="C33" s="8">
        <v>9</v>
      </c>
      <c r="D33" t="str">
        <f>VLOOKUP(INT(A33/10),role!$A$8:$B$25,2,0)</f>
        <v>苍狼</v>
      </c>
    </row>
    <row r="34" spans="1:4" x14ac:dyDescent="0.15">
      <c r="A34" s="19">
        <v>30034</v>
      </c>
      <c r="B34" s="8">
        <v>4</v>
      </c>
      <c r="C34" s="8">
        <v>1</v>
      </c>
      <c r="D34" t="str">
        <f>VLOOKUP(INT(A34/10),role!$A$8:$B$25,2,0)</f>
        <v>苍狼</v>
      </c>
    </row>
    <row r="35" spans="1:4" x14ac:dyDescent="0.15">
      <c r="A35" s="19">
        <v>30035</v>
      </c>
      <c r="B35" s="8">
        <v>4</v>
      </c>
      <c r="C35" s="8">
        <v>9</v>
      </c>
      <c r="D35" t="str">
        <f>VLOOKUP(INT(A35/10),role!$A$8:$B$25,2,0)</f>
        <v>苍狼</v>
      </c>
    </row>
    <row r="36" spans="1:4" x14ac:dyDescent="0.15">
      <c r="A36" s="8">
        <v>30041</v>
      </c>
      <c r="B36" s="8">
        <v>4</v>
      </c>
      <c r="C36" s="8">
        <v>9</v>
      </c>
      <c r="D36" t="str">
        <f>VLOOKUP(INT(A36/10),role!$A$8:$B$25,2,0)</f>
        <v>吊睛虎</v>
      </c>
    </row>
    <row r="37" spans="1:4" x14ac:dyDescent="0.15">
      <c r="A37" s="8">
        <v>30042</v>
      </c>
      <c r="B37" s="8">
        <v>4</v>
      </c>
      <c r="C37" s="8">
        <v>5</v>
      </c>
      <c r="D37" t="str">
        <f>VLOOKUP(INT(A37/10),role!$A$8:$B$25,2,0)</f>
        <v>吊睛虎</v>
      </c>
    </row>
    <row r="38" spans="1:4" x14ac:dyDescent="0.15">
      <c r="A38" s="8">
        <v>30043</v>
      </c>
      <c r="B38" s="8">
        <v>4</v>
      </c>
      <c r="C38" s="8">
        <v>10</v>
      </c>
      <c r="D38" t="str">
        <f>VLOOKUP(INT(A38/10),role!$A$8:$B$25,2,0)</f>
        <v>吊睛虎</v>
      </c>
    </row>
    <row r="39" spans="1:4" x14ac:dyDescent="0.15">
      <c r="A39" s="8">
        <v>30044</v>
      </c>
      <c r="B39" s="8">
        <v>4</v>
      </c>
      <c r="C39" s="8">
        <v>2</v>
      </c>
      <c r="D39" t="str">
        <f>VLOOKUP(INT(A39/10),role!$A$8:$B$25,2,0)</f>
        <v>吊睛虎</v>
      </c>
    </row>
    <row r="40" spans="1:4" x14ac:dyDescent="0.15">
      <c r="A40" s="8">
        <v>30045</v>
      </c>
      <c r="B40" s="8">
        <v>4</v>
      </c>
      <c r="C40" s="8">
        <v>7</v>
      </c>
      <c r="D40" t="str">
        <f>VLOOKUP(INT(A40/10),role!$A$8:$B$25,2,0)</f>
        <v>吊睛虎</v>
      </c>
    </row>
    <row r="41" spans="1:4" x14ac:dyDescent="0.15">
      <c r="A41" s="8">
        <v>30051</v>
      </c>
      <c r="B41" s="8">
        <v>4</v>
      </c>
      <c r="C41" s="8">
        <v>1</v>
      </c>
      <c r="D41" t="str">
        <f>VLOOKUP(INT(A41/10),role!$A$8:$B$25,2,0)</f>
        <v>树精</v>
      </c>
    </row>
    <row r="42" spans="1:4" x14ac:dyDescent="0.15">
      <c r="A42" s="8">
        <v>30052</v>
      </c>
      <c r="B42" s="8">
        <v>4</v>
      </c>
      <c r="C42" s="8">
        <v>8</v>
      </c>
      <c r="D42" t="str">
        <f>VLOOKUP(INT(A42/10),role!$A$8:$B$25,2,0)</f>
        <v>树精</v>
      </c>
    </row>
    <row r="43" spans="1:4" x14ac:dyDescent="0.15">
      <c r="A43" s="8">
        <v>30053</v>
      </c>
      <c r="B43" s="8">
        <v>4</v>
      </c>
      <c r="C43" s="8">
        <v>8</v>
      </c>
      <c r="D43" t="str">
        <f>VLOOKUP(INT(A43/10),role!$A$8:$B$25,2,0)</f>
        <v>树精</v>
      </c>
    </row>
    <row r="44" spans="1:4" x14ac:dyDescent="0.15">
      <c r="A44" s="8">
        <v>30054</v>
      </c>
      <c r="B44" s="8">
        <v>4</v>
      </c>
      <c r="C44" s="8">
        <v>2</v>
      </c>
      <c r="D44" t="str">
        <f>VLOOKUP(INT(A44/10),role!$A$8:$B$25,2,0)</f>
        <v>树精</v>
      </c>
    </row>
    <row r="45" spans="1:4" x14ac:dyDescent="0.15">
      <c r="A45" s="8">
        <v>30055</v>
      </c>
      <c r="B45" s="8">
        <v>4</v>
      </c>
      <c r="C45" s="8">
        <v>7</v>
      </c>
      <c r="D45" t="str">
        <f>VLOOKUP(INT(A45/10),role!$A$8:$B$25,2,0)</f>
        <v>树精</v>
      </c>
    </row>
    <row r="46" spans="1:4" x14ac:dyDescent="0.15">
      <c r="A46" s="8">
        <v>30061</v>
      </c>
      <c r="B46" s="8">
        <v>4</v>
      </c>
      <c r="C46" s="8">
        <v>9</v>
      </c>
      <c r="D46" t="str">
        <f>VLOOKUP(INT(A46/10),role!$A$8:$B$25,2,0)</f>
        <v>匪兵</v>
      </c>
    </row>
    <row r="47" spans="1:4" x14ac:dyDescent="0.15">
      <c r="A47" s="8">
        <v>30062</v>
      </c>
      <c r="B47" s="8">
        <v>4</v>
      </c>
      <c r="C47" s="8">
        <v>5</v>
      </c>
      <c r="D47" t="str">
        <f>VLOOKUP(INT(A47/10),role!$A$8:$B$25,2,0)</f>
        <v>匪兵</v>
      </c>
    </row>
    <row r="48" spans="1:4" x14ac:dyDescent="0.15">
      <c r="A48" s="8">
        <v>30063</v>
      </c>
      <c r="B48" s="8">
        <v>4</v>
      </c>
      <c r="C48" s="8">
        <v>14</v>
      </c>
      <c r="D48" t="str">
        <f>VLOOKUP(INT(A48/10),role!$A$8:$B$25,2,0)</f>
        <v>匪兵</v>
      </c>
    </row>
    <row r="49" spans="1:4" x14ac:dyDescent="0.15">
      <c r="A49" s="8">
        <v>30064</v>
      </c>
      <c r="B49" s="8">
        <v>4</v>
      </c>
      <c r="C49" s="8">
        <v>2</v>
      </c>
      <c r="D49" t="str">
        <f>VLOOKUP(INT(A49/10),role!$A$8:$B$25,2,0)</f>
        <v>匪兵</v>
      </c>
    </row>
    <row r="50" spans="1:4" x14ac:dyDescent="0.15">
      <c r="A50" s="8">
        <v>30065</v>
      </c>
      <c r="B50" s="8">
        <v>4</v>
      </c>
      <c r="C50" s="8">
        <v>8</v>
      </c>
      <c r="D50" t="str">
        <f>VLOOKUP(INT(A50/10),role!$A$8:$B$25,2,0)</f>
        <v>匪兵</v>
      </c>
    </row>
    <row r="51" spans="1:4" x14ac:dyDescent="0.15">
      <c r="A51" s="8">
        <v>30071</v>
      </c>
      <c r="B51" s="8">
        <v>4</v>
      </c>
      <c r="C51" s="8">
        <v>9</v>
      </c>
      <c r="D51" t="str">
        <f>VLOOKUP(INT(A51/10),role!$A$8:$B$25,2,0)</f>
        <v>虾兵</v>
      </c>
    </row>
    <row r="52" spans="1:4" x14ac:dyDescent="0.15">
      <c r="A52" s="8">
        <v>30072</v>
      </c>
      <c r="B52" s="8">
        <v>4</v>
      </c>
      <c r="C52" s="8">
        <v>5</v>
      </c>
      <c r="D52" t="str">
        <f>VLOOKUP(INT(A52/10),role!$A$8:$B$25,2,0)</f>
        <v>虾兵</v>
      </c>
    </row>
    <row r="53" spans="1:4" x14ac:dyDescent="0.15">
      <c r="A53" s="8">
        <v>30073</v>
      </c>
      <c r="B53" s="8">
        <v>4</v>
      </c>
      <c r="C53" s="8">
        <v>11</v>
      </c>
      <c r="D53" t="str">
        <f>VLOOKUP(INT(A53/10),role!$A$8:$B$25,2,0)</f>
        <v>虾兵</v>
      </c>
    </row>
    <row r="54" spans="1:4" x14ac:dyDescent="0.15">
      <c r="A54" s="8">
        <v>30074</v>
      </c>
      <c r="B54" s="8">
        <v>4</v>
      </c>
      <c r="C54" s="8">
        <v>2</v>
      </c>
      <c r="D54" t="str">
        <f>VLOOKUP(INT(A54/10),role!$A$8:$B$25,2,0)</f>
        <v>虾兵</v>
      </c>
    </row>
    <row r="55" spans="1:4" x14ac:dyDescent="0.15">
      <c r="A55" s="8">
        <v>30075</v>
      </c>
      <c r="B55" s="8">
        <v>4</v>
      </c>
      <c r="C55" s="8">
        <v>8</v>
      </c>
      <c r="D55" t="str">
        <f>VLOOKUP(INT(A55/10),role!$A$8:$B$25,2,0)</f>
        <v>虾兵</v>
      </c>
    </row>
    <row r="56" spans="1:4" x14ac:dyDescent="0.15">
      <c r="A56" s="8">
        <v>30081</v>
      </c>
      <c r="B56" s="8">
        <v>4</v>
      </c>
      <c r="C56" s="8">
        <v>8</v>
      </c>
      <c r="D56" t="str">
        <f>VLOOKUP(INT(A56/10),role!$A$8:$B$25,2,0)</f>
        <v>蟹将</v>
      </c>
    </row>
    <row r="57" spans="1:4" x14ac:dyDescent="0.15">
      <c r="A57" s="8">
        <v>30082</v>
      </c>
      <c r="B57" s="8">
        <v>4</v>
      </c>
      <c r="C57" s="8">
        <v>5</v>
      </c>
      <c r="D57" t="str">
        <f>VLOOKUP(INT(A57/10),role!$A$8:$B$25,2,0)</f>
        <v>蟹将</v>
      </c>
    </row>
    <row r="58" spans="1:4" x14ac:dyDescent="0.15">
      <c r="A58" s="8">
        <v>30083</v>
      </c>
      <c r="B58" s="8">
        <v>4</v>
      </c>
      <c r="C58" s="8">
        <v>11</v>
      </c>
      <c r="D58" t="str">
        <f>VLOOKUP(INT(A58/10),role!$A$8:$B$25,2,0)</f>
        <v>蟹将</v>
      </c>
    </row>
    <row r="59" spans="1:4" x14ac:dyDescent="0.15">
      <c r="A59" s="8">
        <v>30084</v>
      </c>
      <c r="B59" s="8">
        <v>4</v>
      </c>
      <c r="C59" s="8">
        <v>2</v>
      </c>
      <c r="D59" t="str">
        <f>VLOOKUP(INT(A59/10),role!$A$8:$B$25,2,0)</f>
        <v>蟹将</v>
      </c>
    </row>
    <row r="60" spans="1:4" x14ac:dyDescent="0.15">
      <c r="A60" s="8">
        <v>30085</v>
      </c>
      <c r="B60" s="8">
        <v>4</v>
      </c>
      <c r="C60" s="8">
        <v>8</v>
      </c>
      <c r="D60" t="str">
        <f>VLOOKUP(INT(A60/10),role!$A$8:$B$25,2,0)</f>
        <v>蟹将</v>
      </c>
    </row>
    <row r="61" spans="1:4" x14ac:dyDescent="0.15">
      <c r="A61" s="8">
        <v>30091</v>
      </c>
      <c r="B61" s="8">
        <v>4</v>
      </c>
      <c r="C61" s="8">
        <v>8</v>
      </c>
      <c r="D61" t="str">
        <f>VLOOKUP(INT(A61/10),role!$A$8:$B$25,2,0)</f>
        <v>蛙妖</v>
      </c>
    </row>
    <row r="62" spans="1:4" x14ac:dyDescent="0.15">
      <c r="A62" s="8">
        <v>30092</v>
      </c>
      <c r="B62" s="8">
        <v>4</v>
      </c>
      <c r="C62" s="8">
        <v>4</v>
      </c>
      <c r="D62" t="str">
        <f>VLOOKUP(INT(A62/10),role!$A$8:$B$25,2,0)</f>
        <v>蛙妖</v>
      </c>
    </row>
    <row r="63" spans="1:4" x14ac:dyDescent="0.15">
      <c r="A63" s="8">
        <v>30093</v>
      </c>
      <c r="B63" s="8">
        <v>4</v>
      </c>
      <c r="C63" s="8">
        <v>12</v>
      </c>
      <c r="D63" t="str">
        <f>VLOOKUP(INT(A63/10),role!$A$8:$B$25,2,0)</f>
        <v>蛙妖</v>
      </c>
    </row>
    <row r="64" spans="1:4" x14ac:dyDescent="0.15">
      <c r="A64" s="8">
        <v>30094</v>
      </c>
      <c r="B64" s="8">
        <v>4</v>
      </c>
      <c r="C64" s="8">
        <v>2</v>
      </c>
      <c r="D64" t="str">
        <f>VLOOKUP(INT(A64/10),role!$A$8:$B$25,2,0)</f>
        <v>蛙妖</v>
      </c>
    </row>
    <row r="65" spans="1:4" x14ac:dyDescent="0.15">
      <c r="A65" s="8">
        <v>30095</v>
      </c>
      <c r="B65" s="8">
        <v>4</v>
      </c>
      <c r="C65" s="8">
        <v>12</v>
      </c>
      <c r="D65" t="str">
        <f>VLOOKUP(INT(A65/10),role!$A$8:$B$25,2,0)</f>
        <v>蛙妖</v>
      </c>
    </row>
    <row r="66" spans="1:4" x14ac:dyDescent="0.15">
      <c r="A66" s="8">
        <v>30101</v>
      </c>
      <c r="B66" s="8">
        <v>4</v>
      </c>
      <c r="C66" s="8">
        <v>10</v>
      </c>
      <c r="D66" t="str">
        <f>VLOOKUP(INT(A66/10),role!$A$8:$B$25,2,0)</f>
        <v>鬼灵</v>
      </c>
    </row>
    <row r="67" spans="1:4" x14ac:dyDescent="0.15">
      <c r="A67" s="8">
        <v>30102</v>
      </c>
      <c r="B67" s="8">
        <v>4</v>
      </c>
      <c r="C67" s="8">
        <v>5</v>
      </c>
      <c r="D67" t="str">
        <f>VLOOKUP(INT(A67/10),role!$A$8:$B$25,2,0)</f>
        <v>鬼灵</v>
      </c>
    </row>
    <row r="68" spans="1:4" x14ac:dyDescent="0.15">
      <c r="A68" s="8">
        <v>30103</v>
      </c>
      <c r="B68" s="8">
        <v>4</v>
      </c>
      <c r="C68" s="8">
        <v>12</v>
      </c>
      <c r="D68" t="str">
        <f>VLOOKUP(INT(A68/10),role!$A$8:$B$25,2,0)</f>
        <v>鬼灵</v>
      </c>
    </row>
    <row r="69" spans="1:4" x14ac:dyDescent="0.15">
      <c r="A69" s="8">
        <v>30104</v>
      </c>
      <c r="B69" s="8">
        <v>4</v>
      </c>
      <c r="C69" s="8">
        <v>2</v>
      </c>
      <c r="D69" t="str">
        <f>VLOOKUP(INT(A69/10),role!$A$8:$B$25,2,0)</f>
        <v>鬼灵</v>
      </c>
    </row>
    <row r="70" spans="1:4" x14ac:dyDescent="0.15">
      <c r="A70" s="8">
        <v>30105</v>
      </c>
      <c r="B70" s="8">
        <v>4</v>
      </c>
      <c r="C70" s="8">
        <v>9</v>
      </c>
      <c r="D70" t="str">
        <f>VLOOKUP(INT(A70/10),role!$A$8:$B$25,2,0)</f>
        <v>鬼灵</v>
      </c>
    </row>
    <row r="71" spans="1:4" x14ac:dyDescent="0.15">
      <c r="A71" s="8">
        <v>30111</v>
      </c>
      <c r="B71" s="8">
        <v>4</v>
      </c>
      <c r="C71" s="8">
        <v>8</v>
      </c>
      <c r="D71" t="str">
        <f>VLOOKUP(INT(A71/10),role!$A$8:$B$25,2,0)</f>
        <v>牛妖</v>
      </c>
    </row>
    <row r="72" spans="1:4" x14ac:dyDescent="0.15">
      <c r="A72" s="8">
        <v>30112</v>
      </c>
      <c r="B72" s="8">
        <v>4</v>
      </c>
      <c r="C72" s="8">
        <v>4</v>
      </c>
      <c r="D72" t="str">
        <f>VLOOKUP(INT(A72/10),role!$A$8:$B$25,2,0)</f>
        <v>牛妖</v>
      </c>
    </row>
    <row r="73" spans="1:4" x14ac:dyDescent="0.15">
      <c r="A73" s="8">
        <v>30113</v>
      </c>
      <c r="B73" s="8">
        <v>4</v>
      </c>
      <c r="C73" s="8">
        <v>13</v>
      </c>
      <c r="D73" t="str">
        <f>VLOOKUP(INT(A73/10),role!$A$8:$B$25,2,0)</f>
        <v>牛妖</v>
      </c>
    </row>
    <row r="74" spans="1:4" x14ac:dyDescent="0.15">
      <c r="A74" s="8">
        <v>30114</v>
      </c>
      <c r="B74" s="8">
        <v>4</v>
      </c>
      <c r="C74" s="8">
        <v>2</v>
      </c>
      <c r="D74" t="str">
        <f>VLOOKUP(INT(A74/10),role!$A$8:$B$25,2,0)</f>
        <v>牛妖</v>
      </c>
    </row>
    <row r="75" spans="1:4" x14ac:dyDescent="0.15">
      <c r="A75" s="8">
        <v>30115</v>
      </c>
      <c r="B75" s="8">
        <v>4</v>
      </c>
      <c r="C75" s="8">
        <v>8</v>
      </c>
      <c r="D75" t="str">
        <f>VLOOKUP(INT(A75/10),role!$A$8:$B$25,2,0)</f>
        <v>牛妖</v>
      </c>
    </row>
    <row r="76" spans="1:4" x14ac:dyDescent="0.15">
      <c r="A76" s="8">
        <v>30121</v>
      </c>
      <c r="B76" s="8">
        <v>4</v>
      </c>
      <c r="C76" s="8">
        <v>13</v>
      </c>
      <c r="D76" t="str">
        <f>VLOOKUP(INT(A76/10),role!$A$8:$B$25,2,0)</f>
        <v>龙太子</v>
      </c>
    </row>
    <row r="77" spans="1:4" x14ac:dyDescent="0.15">
      <c r="A77" s="8">
        <v>30122</v>
      </c>
      <c r="B77" s="8">
        <v>4</v>
      </c>
      <c r="C77" s="8">
        <v>5</v>
      </c>
      <c r="D77" t="str">
        <f>VLOOKUP(INT(A77/10),role!$A$8:$B$25,2,0)</f>
        <v>龙太子</v>
      </c>
    </row>
    <row r="78" spans="1:4" x14ac:dyDescent="0.15">
      <c r="A78" s="8">
        <v>30123</v>
      </c>
      <c r="B78" s="8">
        <v>4</v>
      </c>
      <c r="C78" s="8">
        <v>12</v>
      </c>
      <c r="D78" t="str">
        <f>VLOOKUP(INT(A78/10),role!$A$8:$B$25,2,0)</f>
        <v>龙太子</v>
      </c>
    </row>
    <row r="79" spans="1:4" x14ac:dyDescent="0.15">
      <c r="A79" s="8">
        <v>30124</v>
      </c>
      <c r="B79" s="8">
        <v>4</v>
      </c>
      <c r="C79" s="8">
        <v>2</v>
      </c>
      <c r="D79" t="str">
        <f>VLOOKUP(INT(A79/10),role!$A$8:$B$25,2,0)</f>
        <v>龙太子</v>
      </c>
    </row>
    <row r="80" spans="1:4" x14ac:dyDescent="0.15">
      <c r="A80" s="8">
        <v>30125</v>
      </c>
      <c r="B80" s="8">
        <v>4</v>
      </c>
      <c r="C80" s="8">
        <v>10</v>
      </c>
      <c r="D80" t="str">
        <f>VLOOKUP(INT(A80/10),role!$A$8:$B$25,2,0)</f>
        <v>龙太子</v>
      </c>
    </row>
    <row r="81" spans="1:4" x14ac:dyDescent="0.15">
      <c r="A81" s="8">
        <v>30131</v>
      </c>
      <c r="B81" s="8">
        <v>4</v>
      </c>
      <c r="C81" s="8">
        <v>10</v>
      </c>
      <c r="D81" t="str">
        <f>VLOOKUP(INT(A81/10),role!$A$8:$B$25,2,0)</f>
        <v>狐妖</v>
      </c>
    </row>
    <row r="82" spans="1:4" x14ac:dyDescent="0.15">
      <c r="A82" s="8">
        <v>30132</v>
      </c>
      <c r="B82" s="8">
        <v>4</v>
      </c>
      <c r="C82" s="8">
        <v>5</v>
      </c>
      <c r="D82" t="str">
        <f>VLOOKUP(INT(A82/10),role!$A$8:$B$25,2,0)</f>
        <v>狐妖</v>
      </c>
    </row>
    <row r="83" spans="1:4" x14ac:dyDescent="0.15">
      <c r="A83" s="8">
        <v>30133</v>
      </c>
      <c r="B83" s="8">
        <v>4</v>
      </c>
      <c r="C83" s="8">
        <v>10</v>
      </c>
      <c r="D83" t="str">
        <f>VLOOKUP(INT(A83/10),role!$A$8:$B$25,2,0)</f>
        <v>狐妖</v>
      </c>
    </row>
    <row r="84" spans="1:4" x14ac:dyDescent="0.15">
      <c r="A84" s="8">
        <v>30134</v>
      </c>
      <c r="B84" s="8">
        <v>4</v>
      </c>
      <c r="C84" s="8">
        <v>2</v>
      </c>
      <c r="D84" t="str">
        <f>VLOOKUP(INT(A84/10),role!$A$8:$B$25,2,0)</f>
        <v>狐妖</v>
      </c>
    </row>
    <row r="85" spans="1:4" x14ac:dyDescent="0.15">
      <c r="A85" s="8">
        <v>30135</v>
      </c>
      <c r="B85" s="8">
        <v>4</v>
      </c>
      <c r="C85" s="8">
        <v>10</v>
      </c>
      <c r="D85" t="str">
        <f>VLOOKUP(INT(A85/10),role!$A$8:$B$25,2,0)</f>
        <v>狐妖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"/>
  <sheetViews>
    <sheetView workbookViewId="0">
      <selection activeCell="D4" sqref="D4"/>
    </sheetView>
  </sheetViews>
  <sheetFormatPr defaultRowHeight="13.5" x14ac:dyDescent="0.15"/>
  <cols>
    <col min="2" max="2" width="25.25" customWidth="1"/>
    <col min="3" max="3" width="13.5" customWidth="1"/>
  </cols>
  <sheetData>
    <row r="1" spans="1:14" x14ac:dyDescent="0.15">
      <c r="A1" s="9" t="s">
        <v>106</v>
      </c>
      <c r="B1" s="9" t="s">
        <v>107</v>
      </c>
      <c r="C1" s="9" t="s">
        <v>115</v>
      </c>
      <c r="D1" s="9" t="s">
        <v>113</v>
      </c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15">
      <c r="A2" s="10" t="s">
        <v>111</v>
      </c>
      <c r="B2" s="10" t="s">
        <v>112</v>
      </c>
      <c r="C2" s="10" t="s">
        <v>116</v>
      </c>
      <c r="D2" s="10" t="s">
        <v>114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15">
      <c r="A3" s="8">
        <v>1</v>
      </c>
      <c r="B3" s="8" t="s">
        <v>109</v>
      </c>
      <c r="C3" s="8">
        <v>1</v>
      </c>
      <c r="D3" s="8" t="str">
        <f>"花费金币买属性，世间难得的好事儿，走过路过不#r要错过哟！#r随便挑随便选，每样只要"&amp;goods!H8&amp;"金币！（ESC键离开）"</f>
        <v>花费金币买属性，世间难得的好事儿，走过路过不#r要错过哟！#r随便挑随便选，每样只要50金币！（ESC键离开）</v>
      </c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15">
      <c r="A4" s="8">
        <v>2</v>
      </c>
      <c r="B4" s="8" t="s">
        <v>110</v>
      </c>
      <c r="C4" s="8">
        <v>2</v>
      </c>
      <c r="D4" s="8" t="str">
        <f>"这位少侠，我观你骨骼惊奇，给你提升一下修为吧！#r(每次花费"&amp;goods!H11&amp;"点经验值，ESC键离开)"</f>
        <v>这位少侠，我观你骨骼惊奇，给你提升一下修为吧！#r(每次花费200点经验值，ESC键离开)</v>
      </c>
      <c r="E4" s="8"/>
      <c r="F4" s="8"/>
      <c r="G4" s="8"/>
      <c r="H4" s="8"/>
      <c r="I4" s="8"/>
      <c r="J4" s="8"/>
      <c r="K4" s="8"/>
      <c r="L4" s="8"/>
      <c r="M4" s="8"/>
      <c r="N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6:I14"/>
  <sheetViews>
    <sheetView workbookViewId="0">
      <selection activeCell="A6" sqref="A6:I14"/>
    </sheetView>
  </sheetViews>
  <sheetFormatPr defaultRowHeight="13.5" x14ac:dyDescent="0.15"/>
  <sheetData>
    <row r="6" spans="1:9" x14ac:dyDescent="0.15">
      <c r="A6" s="11" t="s">
        <v>152</v>
      </c>
      <c r="B6" s="11" t="s">
        <v>153</v>
      </c>
      <c r="C6" s="11" t="s">
        <v>154</v>
      </c>
      <c r="D6" s="11" t="s">
        <v>155</v>
      </c>
      <c r="E6" s="11" t="s">
        <v>156</v>
      </c>
      <c r="F6" s="11" t="s">
        <v>157</v>
      </c>
      <c r="G6" s="11" t="s">
        <v>139</v>
      </c>
      <c r="H6" s="11" t="s">
        <v>140</v>
      </c>
      <c r="I6" s="11" t="s">
        <v>141</v>
      </c>
    </row>
    <row r="7" spans="1:9" x14ac:dyDescent="0.15">
      <c r="A7" s="6" t="s">
        <v>142</v>
      </c>
      <c r="B7" s="6" t="s">
        <v>143</v>
      </c>
      <c r="C7" s="6" t="s">
        <v>144</v>
      </c>
      <c r="D7" s="6" t="s">
        <v>145</v>
      </c>
      <c r="E7" s="6" t="s">
        <v>146</v>
      </c>
      <c r="F7" s="6" t="s">
        <v>147</v>
      </c>
      <c r="G7" s="6" t="s">
        <v>148</v>
      </c>
      <c r="H7" s="6" t="s">
        <v>149</v>
      </c>
      <c r="I7" s="6" t="s">
        <v>150</v>
      </c>
    </row>
    <row r="8" spans="1:9" x14ac:dyDescent="0.15">
      <c r="A8" s="49">
        <v>3000</v>
      </c>
      <c r="B8" s="49" t="s">
        <v>124</v>
      </c>
      <c r="C8" s="49">
        <v>1</v>
      </c>
      <c r="D8" s="49">
        <v>6</v>
      </c>
      <c r="E8" s="49"/>
      <c r="F8" s="49"/>
      <c r="G8" s="8">
        <v>1</v>
      </c>
      <c r="H8" s="49">
        <v>50</v>
      </c>
      <c r="I8" s="8" t="str">
        <f>"攻击+" &amp; D8</f>
        <v>攻击+6</v>
      </c>
    </row>
    <row r="9" spans="1:9" x14ac:dyDescent="0.15">
      <c r="A9" s="49">
        <v>3001</v>
      </c>
      <c r="B9" s="49" t="s">
        <v>125</v>
      </c>
      <c r="C9" s="49">
        <v>2</v>
      </c>
      <c r="D9" s="49"/>
      <c r="E9" s="49">
        <v>6</v>
      </c>
      <c r="F9" s="49"/>
      <c r="G9" s="8">
        <v>1</v>
      </c>
      <c r="H9" s="49">
        <v>50</v>
      </c>
      <c r="I9" s="8" t="str">
        <f>"防御+" &amp; E9</f>
        <v>防御+6</v>
      </c>
    </row>
    <row r="10" spans="1:9" x14ac:dyDescent="0.15">
      <c r="A10" s="49">
        <v>3002</v>
      </c>
      <c r="B10" s="49" t="s">
        <v>126</v>
      </c>
      <c r="C10" s="49">
        <v>3</v>
      </c>
      <c r="D10" s="49"/>
      <c r="E10" s="49"/>
      <c r="F10" s="49">
        <v>150</v>
      </c>
      <c r="G10" s="8">
        <v>1</v>
      </c>
      <c r="H10" s="49">
        <v>50</v>
      </c>
      <c r="I10" s="8" t="str">
        <f>"生命+" &amp; F10</f>
        <v>生命+150</v>
      </c>
    </row>
    <row r="11" spans="1:9" x14ac:dyDescent="0.15">
      <c r="A11" s="49">
        <v>3004</v>
      </c>
      <c r="B11" s="49" t="s">
        <v>127</v>
      </c>
      <c r="C11" s="49">
        <v>1</v>
      </c>
      <c r="D11" s="49">
        <v>10</v>
      </c>
      <c r="E11" s="49"/>
      <c r="F11" s="49"/>
      <c r="G11" s="8">
        <v>2</v>
      </c>
      <c r="H11" s="49">
        <v>200</v>
      </c>
      <c r="I11" s="8" t="str">
        <f>"攻击+" &amp; D11</f>
        <v>攻击+10</v>
      </c>
    </row>
    <row r="12" spans="1:9" x14ac:dyDescent="0.15">
      <c r="A12" s="49">
        <v>3005</v>
      </c>
      <c r="B12" s="49" t="s">
        <v>128</v>
      </c>
      <c r="C12" s="49">
        <v>2</v>
      </c>
      <c r="D12" s="49"/>
      <c r="E12" s="49">
        <v>10</v>
      </c>
      <c r="F12" s="49"/>
      <c r="G12" s="8">
        <v>2</v>
      </c>
      <c r="H12" s="49">
        <v>200</v>
      </c>
      <c r="I12" s="8" t="str">
        <f>"防御+" &amp; E12</f>
        <v>防御+10</v>
      </c>
    </row>
    <row r="13" spans="1:9" x14ac:dyDescent="0.15">
      <c r="A13" s="49">
        <v>3006</v>
      </c>
      <c r="B13" s="49" t="s">
        <v>129</v>
      </c>
      <c r="C13" s="49">
        <v>3</v>
      </c>
      <c r="D13" s="49"/>
      <c r="E13" s="49"/>
      <c r="F13" s="49">
        <v>200</v>
      </c>
      <c r="G13" s="8">
        <v>2</v>
      </c>
      <c r="H13" s="49">
        <v>200</v>
      </c>
      <c r="I13" s="8" t="str">
        <f>"生命+"&amp;F13</f>
        <v>生命+200</v>
      </c>
    </row>
    <row r="14" spans="1:9" x14ac:dyDescent="0.15">
      <c r="A14" s="49">
        <v>3007</v>
      </c>
      <c r="B14" s="49" t="s">
        <v>130</v>
      </c>
      <c r="C14" s="49">
        <v>0</v>
      </c>
      <c r="D14" s="49"/>
      <c r="E14" s="49"/>
      <c r="F14" s="49"/>
      <c r="G14" s="49">
        <v>2</v>
      </c>
      <c r="H14" s="49">
        <v>200</v>
      </c>
      <c r="I14" s="8" t="s">
        <v>151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8:D14"/>
  <sheetViews>
    <sheetView workbookViewId="0">
      <selection activeCell="C1" sqref="C1:C1048576"/>
    </sheetView>
  </sheetViews>
  <sheetFormatPr defaultRowHeight="13.5" x14ac:dyDescent="0.15"/>
  <cols>
    <col min="3" max="3" width="22.5" customWidth="1"/>
    <col min="4" max="4" width="30.375" customWidth="1"/>
  </cols>
  <sheetData>
    <row r="8" spans="1:4" x14ac:dyDescent="0.15">
      <c r="A8" s="11" t="s">
        <v>133</v>
      </c>
      <c r="B8" s="11" t="s">
        <v>22</v>
      </c>
      <c r="C8" s="11" t="s">
        <v>134</v>
      </c>
      <c r="D8" s="22" t="s">
        <v>135</v>
      </c>
    </row>
    <row r="9" spans="1:4" x14ac:dyDescent="0.15">
      <c r="A9" s="50" t="s">
        <v>136</v>
      </c>
      <c r="B9" s="50" t="s">
        <v>15</v>
      </c>
      <c r="C9" s="50" t="s">
        <v>137</v>
      </c>
      <c r="D9" s="51" t="s">
        <v>138</v>
      </c>
    </row>
    <row r="10" spans="1:4" x14ac:dyDescent="0.15">
      <c r="A10" s="8">
        <v>1000</v>
      </c>
      <c r="B10" s="8"/>
      <c r="C10" s="8" t="s">
        <v>226</v>
      </c>
      <c r="D10" s="8" t="s">
        <v>225</v>
      </c>
    </row>
    <row r="11" spans="1:4" x14ac:dyDescent="0.15">
      <c r="A11" s="8">
        <v>1001</v>
      </c>
      <c r="B11" s="8"/>
      <c r="C11" s="8" t="s">
        <v>228</v>
      </c>
      <c r="D11" s="8" t="s">
        <v>227</v>
      </c>
    </row>
    <row r="12" spans="1:4" x14ac:dyDescent="0.15">
      <c r="A12" s="8">
        <v>1002</v>
      </c>
      <c r="B12" s="8"/>
      <c r="C12" s="8" t="s">
        <v>230</v>
      </c>
      <c r="D12" s="8" t="s">
        <v>229</v>
      </c>
    </row>
    <row r="13" spans="1:4" x14ac:dyDescent="0.15">
      <c r="A13" s="8">
        <v>1003</v>
      </c>
      <c r="B13" s="8"/>
      <c r="C13" s="8" t="s">
        <v>240</v>
      </c>
      <c r="D13" s="8" t="s">
        <v>231</v>
      </c>
    </row>
    <row r="14" spans="1:4" x14ac:dyDescent="0.15">
      <c r="A14" s="19">
        <v>1004</v>
      </c>
      <c r="B14" s="8"/>
      <c r="C14" s="19" t="s">
        <v>272</v>
      </c>
      <c r="D14" s="19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object</vt:lpstr>
      <vt:lpstr>Sheet2</vt:lpstr>
      <vt:lpstr>role</vt:lpstr>
      <vt:lpstr>item</vt:lpstr>
      <vt:lpstr>flash</vt:lpstr>
      <vt:lpstr>shop</vt:lpstr>
      <vt:lpstr>goods</vt:lpstr>
      <vt:lpstr>conversation</vt:lpstr>
      <vt:lpstr>sound</vt:lpstr>
      <vt:lpstr>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2015-03-10T14:04:06Z</dcterms:modified>
</cp:coreProperties>
</file>