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cicle Run ReconstructionUpdate" sheetId="1" r:id="rId4"/>
    <sheet state="visible" name="Copy of Icicle Run Reconstructi" sheetId="2" r:id="rId5"/>
  </sheets>
  <definedNames>
    <definedName hidden="1" localSheetId="0" name="_xlnm._FilterDatabase">'Icicle Run ReconstructionUpdate'!$A$4:$O$4</definedName>
    <definedName hidden="1" localSheetId="1" name="_xlnm._FilterDatabase">'Copy of Icicle Run Reconstructi'!$A$2:$N$2</definedName>
  </definedNames>
  <calcPr/>
  <extLst>
    <ext uri="GoogleSheetsCustomDataVersion2">
      <go:sheetsCustomData xmlns:go="http://customooxmlschemas.google.com/" r:id="rId6" roundtripDataChecksum="sr2Pa2xm0cHNgKbZfAYBtF7ikZtBZ9WbD+2ZGNOdG+I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14">
      <text>
        <t xml:space="preserve">======
ID#AAABj53133U
Cooper, Matt    (2025-05-19 21:34:54)
email from RDJII to T. Collier dated 9/9/2008. Preliminary estimate of 648 adults + 47 jacks = 695</t>
      </text>
    </comment>
    <comment authorId="0" ref="H14">
      <text>
        <t xml:space="preserve">======
ID#AAABj5rkt2o
Cooper, Matt    (2025-05-19 21:34:53)
CCT Table describing weekly catch throughout season. Source unknown.</t>
      </text>
    </comment>
    <comment authorId="0" ref="H19">
      <text>
        <t xml:space="preserve">======
ID#AAABj5rkt2k
Cooper, Matt    (2025-05-19 21:34:53)
Harvest estimate modeled from linear relationship between sport and Tribal harvest estimates from 1999 - 2011.
Model equation;
Icicle Tribal harvest estimate = 2.0967 x Icicle sport harvest estimate
3.2:1 = Average harvest ratio YN harvest:CCT harvest, 2008 - 2011 (creel estimates provided from both Tribes).
2013 Tribal harvest = 2.0967 x 323 =678
CCT   = 678/3.2    = 212
YN    =  678-212   = 466</t>
      </text>
    </comment>
    <comment authorId="0" ref="H21">
      <text>
        <t xml:space="preserve">======
ID#AAABj5rkt2g
Cooper, Matt    (2025-05-19 21:34:53)
Harvest estimate modeled from linear relationship between sport and Tribal harvest estimates from 1999 - 2011.
Model equation;
Icicle Tribal harvest estimate = 2.0967 x Icicle sport harvest estimate
3.2:1 = Average harvest ratio YN harvest:CCT harvest, 2008 - 2011 (creel estimates provided from both Tribes).
2015 Tribal harvest = 2.0967 x 433 =908
CCT   = 908/3.2       = 284
YN    = 908 - 284     = 624</t>
      </text>
    </comment>
    <comment authorId="0" ref="G21">
      <text>
        <t xml:space="preserve">======
ID#AAABj5rkt2c
Cooper, Matt    (2025-05-19 21:34:53)
Harvest estimate modeled from linear relationship between sport and Tribal harvest estimates from 1999 - 2011.
Model equation;
Icicle Tribal harvest estimate = 2.0967 x Icicle sport harvest estimate
3.2:1 = Average harvest ratio YN harvest:CCT harvest, 2008 - 2011 (creel estimates provided from both Tribes).
2015 Tribal harvest = 2.0967 x 433 =908
CCT   = 908/3.2       = 284
YN    = 908 - 284     = 624</t>
      </text>
    </comment>
    <comment authorId="0" ref="K35">
      <text>
        <t xml:space="preserve">======
ID#AAABj5rkt2U
Cooper, Matt    (2025-05-19 21:34:53)
2009 Wenatchapam Fishery at Icicle Creek dated 8/18/2009. Total catch is 81 adults + 129 jacks, 95 anglers fished 649 hours rod/reel + 353 hours dip netting.</t>
      </text>
    </comment>
    <comment authorId="0" ref="K37">
      <text>
        <t xml:space="preserve">======
ID#AAABj5rkt2Y
Cooper, Matt    (2025-05-19 21:34:53)
Weekly effort and harvest table.</t>
      </text>
    </comment>
    <comment authorId="0" ref="G22">
      <text>
        <t xml:space="preserve">======
ID#AAABj5rkt2Q
Cooper, Matt    (2025-05-19 21:34:53)
CCT  harvest estimate = 369 (memo from M. Rayton)  
YN:CCT average harvest ratio 08 - 11 = 3.2
YN harvest estimate =3.2 x 369 = 1,181</t>
      </text>
    </comment>
    <comment authorId="0" ref="J34">
      <text>
        <t xml:space="preserve">======
ID#AAABj5rkt2I
Cooper, Matt    (2025-05-19 21:34:53)
email from RDJII to T. Collier dated 9/9/2008. Preliminary estimate of 648 adults + 47 jacks = 695</t>
      </text>
    </comment>
    <comment authorId="0" ref="G15">
      <text>
        <t xml:space="preserve">======
ID#AAABj5rkt2M
Hall, Matt    (2025-05-19 21:34:53)
YN = 700 from weekly creel observation table estimates (RDJ II pers comm.).</t>
      </text>
    </comment>
    <comment authorId="0" ref="K34">
      <text>
        <t xml:space="preserve">======
ID#AAABj5rkt2E
Cooper, Matt    (2025-05-19 21:34:53)
CCT Table describing weekly catch throughout season. Source unknown.</t>
      </text>
    </comment>
    <comment authorId="0" ref="J35">
      <text>
        <t xml:space="preserve">======
ID#AAABj5rkt18
Hall, Matt    (2025-05-19 21:34:53)
YN = 700 from weekly creel observation table estimates (RDJ II pers comm.).</t>
      </text>
    </comment>
    <comment authorId="0" ref="H17">
      <text>
        <t xml:space="preserve">======
ID#AAABj5rkt2A
Cooper, Matt    (2025-05-19 21:34:53)
Weekly effort and harvest table.</t>
      </text>
    </comment>
    <comment authorId="0" ref="H22">
      <text>
        <t xml:space="preserve">======
ID#AAABj5rkt10
Cooper, Matt    (2025-05-19 21:34:53)
CCT provided table of weekly creel estimates = 369 harvest, all adclip adult. Inlcudes 241 angler days, 1,552 R&amp;R, CPUE = 0.24</t>
      </text>
    </comment>
    <comment authorId="0" ref="G17">
      <text>
        <t xml:space="preserve">======
ID#AAABj5rkt14
Cooper, Matt    (2025-05-19 21:34:53)
YN provided weekly harvest table; expanded harvest estimate = 440
936 hrs R&amp;R, 30 hrs DN, 483 anglers.</t>
      </text>
    </comment>
    <comment authorId="0" ref="G18">
      <text>
        <t xml:space="preserve">======
ID#AAABj5rkt1s
Cooper, Matt    (2025-05-19 21:34:53)
YN weekly harvest estimate table to include an estimated harvest of 1,025 with 566 anglers, 1,108 hrs R&amp;R, 8 hrs DN, 16 hrs HN.</t>
      </text>
    </comment>
    <comment authorId="0" ref="H23">
      <text>
        <t xml:space="preserve">======
ID#AAABj5rkt1w
Potter, Hayley    (2025-05-19 21:34:53)
Based on YN:CCT ratio of 3.2</t>
      </text>
    </comment>
    <comment authorId="0" ref="H16">
      <text>
        <t xml:space="preserve">======
ID#AAABj5rkt1o
Cooper, Matt    (2025-05-19 21:34:53)
CCT weekly creel table reports 323 total harvest to include: 300 adclip adult, 10 adpres adult, + 13 adclip jack, 1,1194 hrs R&amp;R + 126 hrs DN</t>
      </text>
    </comment>
    <comment authorId="0" ref="H20">
      <text>
        <t xml:space="preserve">======
ID#AAABj5rEUcg
Cooper, Matt    (2025-05-19 21:34:53)
Harvest estimate modeled from linear relationship between sport and Tribal harvest estimates from 1999 - 2011.
Model equation;
Icicle Tribal harvest estimate = 2.0967 x Icicle sport harvest estimate
3.2:1 = Average harvest ratio YN harvest:CCT harvest, 2008 - 2011 (creel estimates provided from both Tribes).
2014 Tribal harvest = 2.0967 x 390 =818
CCT   = 818/3.2    = 256
YN    =  678-212   = 562</t>
      </text>
    </comment>
    <comment authorId="0" ref="K36">
      <text>
        <t xml:space="preserve">======
ID#AAABj5rEUcc
Cooper, Matt    (2025-05-19 21:34:53)
CCT weekly creel table reports 323 total harvest to include: 300 adclip adult, 10 adpres adult, + 13 adclip jack, 1,1194 hrs R&amp;R + 126 hrs DN</t>
      </text>
    </comment>
    <comment authorId="0" ref="G20">
      <text>
        <t xml:space="preserve">======
ID#AAABj5rEUcY
Cooper, Matt    (2025-05-19 21:34:53)
Harvest estimate modeled from linear relationship between sport and Tribal harvest estimates from 1999 - 2011.
Model equation;
Icicle Tribal harvest estimate = 2.0967 x Icicle sport harvest estimate
3.2:1 = Average harvest ratio YN harvest:CCT harvest, 2008 - 2011 (creel estimates provided from both Tribes).
2014 Tribal harvest = 2.0967 x 390 =818
CCT   = 818/3.2    = 256
YN    =  678-212   = 562</t>
      </text>
    </comment>
    <comment authorId="0" ref="J36">
      <text>
        <t xml:space="preserve">======
ID#AAABj5rEUcQ
Cooper, Matt    (2025-05-19 21:34:53)
Table of estimated weekly harvest estimated total harves at 991.
977 anglers fished 1,918 hours R&amp;R + 36 hours DN.</t>
      </text>
    </comment>
    <comment authorId="0" ref="G16">
      <text>
        <t xml:space="preserve">======
ID#AAABj5rEUcU
Cooper, Matt    (2025-05-19 21:34:53)
Table of estimated weekly harvest estimated total harves at 991.
977 anglers fished 1,918 hours R&amp;R + 36 hours DN.</t>
      </text>
    </comment>
    <comment authorId="0" ref="G19">
      <text>
        <t xml:space="preserve">======
ID#AAABj5rEUcM
Cooper, Matt    (2025-05-19 21:34:53)
Harvest estimate modeled from linear relationship between sport and Tribal harvest estimates from 1999 - 2011.
Model equation;
Icicle Tribal harvest estimate = 2.0967 x Icicle sport harvest estimate
3.2:1 = Average harvest ratio YN harvest:CCT harvest, 2008 - 2011 (creel estimates provided from both Tribes).
2013 Tribal harvest = 2.0967 x 323 =678
CCT   = 678/3.2    = 212
YN    =  678-212   = 466</t>
      </text>
    </comment>
    <comment authorId="0" ref="E23">
      <text>
        <t xml:space="preserve">======
ID#AAABj5rEUcI
Potter, Hayley    (2025-05-19 21:34:53)
T. Maitland pers comm</t>
      </text>
    </comment>
    <comment authorId="0" ref="G23">
      <text>
        <t xml:space="preserve">======
ID#AAABj5rEUcA
Potter, Hayley    (2025-05-19 21:34:53)
M.Begay pers. comm.
100 adults 10 jacks</t>
      </text>
    </comment>
    <comment authorId="0" ref="J37">
      <text>
        <t xml:space="preserve">======
ID#AAABj5rEUcE
Cooper, Matt    (2025-05-19 21:34:53)
YN provided weekly harvest table; expanded harvest estimate = 440
936 hrs R&amp;R, 30 hrs DN, 483 anglers.</t>
      </text>
    </comment>
    <comment authorId="0" ref="H15">
      <text>
        <t xml:space="preserve">======
ID#AAABj5rEUb8
Cooper, Matt    (2025-05-19 21:34:53)
2009 Wenatchapam Fishery at Icicle Creek dated 8/18/2009. Total catch is 81 adults + 129 jacks, 95 anglers fished 649 hours rod/reel + 353 hours dip netting.</t>
      </text>
    </comment>
    <comment authorId="0" ref="H18">
      <text>
        <t xml:space="preserve">======
ID#AAABj5rEUb4
Cooper, Matt    (2025-05-19 21:34:53)
No CCT estimate available. Modeled estimate using GLM for sport harvest vs. Tribal harvest for 1999 - 2011, such that Tribal Harvest = 2.0967*sport harvest. R-square = 0.81
2012 results;
2.0967*971 = 2,036 - 1,025 (YN est.) = 1,011 CCT estimate</t>
      </text>
    </comment>
  </commentList>
  <extLst>
    <ext uri="GoogleSheetsCustomDataVersion2">
      <go:sheetsCustomData xmlns:go="http://customooxmlschemas.google.com/" r:id="rId1" roundtripDataSignature="AMtx7mjjUAveV/DH2nxkShaKXevsZAADqQ=="/>
    </ext>
  </extLst>
</comments>
</file>

<file path=xl/sharedStrings.xml><?xml version="1.0" encoding="utf-8"?>
<sst xmlns="http://schemas.openxmlformats.org/spreadsheetml/2006/main" count="73" uniqueCount="28">
  <si>
    <t>Icicle River spring Chinook run reconstruction</t>
  </si>
  <si>
    <t>All fish are primarily of hatchery origin</t>
  </si>
  <si>
    <t>Icicle Stock</t>
  </si>
  <si>
    <t>Return</t>
  </si>
  <si>
    <t>Trapped @</t>
  </si>
  <si>
    <t>Percent</t>
  </si>
  <si>
    <t xml:space="preserve">Sport </t>
  </si>
  <si>
    <t>YN</t>
  </si>
  <si>
    <t>CCT</t>
  </si>
  <si>
    <t>Total Tribal</t>
  </si>
  <si>
    <t>Remaining in</t>
  </si>
  <si>
    <t>Total</t>
  </si>
  <si>
    <t>Year</t>
  </si>
  <si>
    <t>Hatchery</t>
  </si>
  <si>
    <t>Trapped</t>
  </si>
  <si>
    <t>Harvest</t>
  </si>
  <si>
    <t>Sport Harv.</t>
  </si>
  <si>
    <t>Tribe Harv.</t>
  </si>
  <si>
    <t>River</t>
  </si>
  <si>
    <t>Remaining</t>
  </si>
  <si>
    <t>Run</t>
  </si>
  <si>
    <t>YN:CCT tribal Harvest Ratio</t>
  </si>
  <si>
    <t>Ratio</t>
  </si>
  <si>
    <t>Ave YN:CCT ratio</t>
  </si>
  <si>
    <t>Estimated harvest and apportionment by Tribe using average ratio</t>
  </si>
  <si>
    <t>Est. Harvest</t>
  </si>
  <si>
    <t>YN portion</t>
  </si>
  <si>
    <t>CCT portion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</si>
</sst>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0.0"/>
  </numFmts>
  <fonts count="5">
    <font>
      <sz val="10.0"/>
      <color rgb="FF000000"/>
      <name val="Arial"/>
      <scheme val="minor"/>
    </font>
    <font>
      <sz val="12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/>
      <right/>
      <top/>
      <bottom/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3" numFmtId="0" xfId="0" applyAlignment="1" applyBorder="1" applyFont="1">
      <alignment horizontal="center"/>
    </xf>
    <xf borderId="1" fillId="0" fontId="3" numFmtId="0" xfId="0" applyBorder="1" applyFont="1"/>
    <xf borderId="2" fillId="0" fontId="3" numFmtId="0" xfId="0" applyAlignment="1" applyBorder="1" applyFont="1">
      <alignment horizontal="center"/>
    </xf>
    <xf borderId="2" fillId="0" fontId="3" numFmtId="0" xfId="0" applyBorder="1" applyFont="1"/>
    <xf borderId="3" fillId="0" fontId="2" numFmtId="0" xfId="0" applyAlignment="1" applyBorder="1" applyFont="1">
      <alignment horizontal="center"/>
    </xf>
    <xf borderId="0" fillId="0" fontId="2" numFmtId="3" xfId="0" applyAlignment="1" applyFont="1" applyNumberFormat="1">
      <alignment horizontal="center"/>
    </xf>
    <xf borderId="0" fillId="0" fontId="2" numFmtId="9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4" fillId="0" fontId="2" numFmtId="3" xfId="0" applyAlignment="1" applyBorder="1" applyFont="1" applyNumberFormat="1">
      <alignment horizontal="center"/>
    </xf>
    <xf borderId="5" fillId="2" fontId="2" numFmtId="3" xfId="0" applyAlignment="1" applyBorder="1" applyFill="1" applyFont="1" applyNumberFormat="1">
      <alignment horizontal="center"/>
    </xf>
    <xf borderId="0" fillId="0" fontId="2" numFmtId="0" xfId="0" applyAlignment="1" applyFont="1">
      <alignment horizontal="center"/>
    </xf>
    <xf borderId="6" fillId="0" fontId="3" numFmtId="0" xfId="0" applyAlignment="1" applyBorder="1" applyFont="1">
      <alignment horizontal="center"/>
    </xf>
    <xf borderId="7" fillId="0" fontId="2" numFmtId="3" xfId="0" applyAlignment="1" applyBorder="1" applyFont="1" applyNumberFormat="1">
      <alignment horizontal="center"/>
    </xf>
    <xf borderId="7" fillId="0" fontId="2" numFmtId="0" xfId="0" applyAlignment="1" applyBorder="1" applyFont="1">
      <alignment horizontal="center"/>
    </xf>
    <xf borderId="0" fillId="0" fontId="4" numFmtId="0" xfId="0" applyAlignment="1" applyFont="1">
      <alignment readingOrder="0"/>
    </xf>
    <xf borderId="8" fillId="0" fontId="3" numFmtId="0" xfId="0" applyAlignment="1" applyBorder="1" applyFont="1">
      <alignment horizontal="center"/>
    </xf>
    <xf borderId="9" fillId="0" fontId="2" numFmtId="0" xfId="0" applyAlignment="1" applyBorder="1" applyFont="1">
      <alignment horizontal="center"/>
    </xf>
    <xf borderId="0" fillId="0" fontId="2" numFmtId="165" xfId="0" applyAlignment="1" applyFont="1" applyNumberFormat="1">
      <alignment horizontal="center"/>
    </xf>
    <xf borderId="10" fillId="0" fontId="2" numFmtId="0" xfId="0" applyAlignment="1" applyBorder="1" applyFont="1">
      <alignment horizontal="center"/>
    </xf>
    <xf borderId="11" fillId="0" fontId="2" numFmtId="0" xfId="0" applyAlignment="1" applyBorder="1" applyFont="1">
      <alignment horizontal="center"/>
    </xf>
    <xf borderId="7" fillId="0" fontId="2" numFmtId="165" xfId="0" applyAlignment="1" applyBorder="1" applyFont="1" applyNumberFormat="1">
      <alignment horizontal="center"/>
    </xf>
    <xf borderId="0" fillId="0" fontId="2" numFmtId="0" xfId="0" applyAlignment="1" applyFont="1">
      <alignment horizontal="right"/>
    </xf>
    <xf borderId="0" fillId="0" fontId="2" numFmtId="1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Icicle Creek spring Chinook sport vs. Tribal harvest relationship, 1999 - 2011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Total Tribal Harvest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(Total Tribal Harvest)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'Icicle Run ReconstructionUpdate'!$E$5:$E$17</c:f>
            </c:numRef>
          </c:xVal>
          <c:yVal>
            <c:numRef>
              <c:f>'Icicle Run ReconstructionUpdate'!$I$5:$I$17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651371"/>
        <c:axId val="1401108108"/>
      </c:scatterChart>
      <c:valAx>
        <c:axId val="3396513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+mn-lt"/>
                  </a:rPr>
                  <a:t>Sport Harvest Estimate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1108108"/>
      </c:valAx>
      <c:valAx>
        <c:axId val="14011081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+mn-lt"/>
                  </a:rPr>
                  <a:t>Tribal Harvest Estimate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9651371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Icicle Creek spring Chinook sport vs. Tribal harvest relationship, 1999 - 2011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Total Tribal Harvest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(Total Tribal Harvest)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'Copy of Icicle Run Reconstructi'!$D$3:$D$15</c:f>
            </c:numRef>
          </c:xVal>
          <c:yVal>
            <c:numRef>
              <c:f>'Copy of Icicle Run Reconstructi'!$H$3:$H$15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809164"/>
        <c:axId val="1175140441"/>
      </c:scatterChart>
      <c:valAx>
        <c:axId val="747809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+mn-lt"/>
                  </a:rPr>
                  <a:t>Sport Harvest Estimate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5140441"/>
      </c:valAx>
      <c:valAx>
        <c:axId val="117514044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+mn-lt"/>
                  </a:rPr>
                  <a:t>Tribal Harvest Estimate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7809164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32</xdr:row>
      <xdr:rowOff>19050</xdr:rowOff>
    </xdr:from>
    <xdr:ext cx="5610225" cy="3457575"/>
    <xdr:graphicFrame>
      <xdr:nvGraphicFramePr>
        <xdr:cNvPr id="80086896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30</xdr:row>
      <xdr:rowOff>19050</xdr:rowOff>
    </xdr:from>
    <xdr:ext cx="5610225" cy="3457575"/>
    <xdr:graphicFrame>
      <xdr:nvGraphicFramePr>
        <xdr:cNvPr id="52714193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2" width="8.63"/>
    <col customWidth="1" min="3" max="3" width="11.25"/>
    <col customWidth="1" min="4" max="4" width="11.63"/>
    <col customWidth="1" min="5" max="5" width="10.25"/>
    <col customWidth="1" min="6" max="6" width="10.75"/>
    <col customWidth="1" min="7" max="7" width="12.25"/>
    <col customWidth="1" min="8" max="8" width="14.38"/>
    <col customWidth="1" min="9" max="9" width="10.75"/>
    <col customWidth="1" min="10" max="10" width="12.63"/>
    <col customWidth="1" min="11" max="11" width="12.88"/>
    <col customWidth="1" min="12" max="12" width="12.13"/>
    <col customWidth="1" min="13" max="13" width="6.63"/>
    <col customWidth="1" min="14" max="26" width="8.63"/>
  </cols>
  <sheetData>
    <row r="1" ht="12.7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ht="12.75" customHeight="1">
      <c r="C2" s="2" t="s">
        <v>1</v>
      </c>
      <c r="F2" s="2" t="s">
        <v>2</v>
      </c>
    </row>
    <row r="3" ht="12.75" customHeight="1">
      <c r="B3" s="3" t="s">
        <v>3</v>
      </c>
      <c r="C3" s="4" t="s">
        <v>4</v>
      </c>
      <c r="D3" s="3" t="s">
        <v>5</v>
      </c>
      <c r="E3" s="3" t="s">
        <v>6</v>
      </c>
      <c r="F3" s="3" t="s">
        <v>5</v>
      </c>
      <c r="G3" s="3" t="s">
        <v>7</v>
      </c>
      <c r="H3" s="3" t="s">
        <v>8</v>
      </c>
      <c r="I3" s="3" t="s">
        <v>9</v>
      </c>
      <c r="J3" s="3" t="s">
        <v>5</v>
      </c>
      <c r="K3" s="3" t="s">
        <v>10</v>
      </c>
      <c r="L3" s="3" t="s">
        <v>5</v>
      </c>
      <c r="M3" s="3" t="s">
        <v>11</v>
      </c>
    </row>
    <row r="4" ht="12.75" customHeight="1">
      <c r="B4" s="5" t="s">
        <v>12</v>
      </c>
      <c r="C4" s="5" t="s">
        <v>13</v>
      </c>
      <c r="D4" s="6" t="s">
        <v>14</v>
      </c>
      <c r="E4" s="5" t="s">
        <v>15</v>
      </c>
      <c r="F4" s="5" t="s">
        <v>16</v>
      </c>
      <c r="G4" s="5" t="s">
        <v>15</v>
      </c>
      <c r="H4" s="5" t="s">
        <v>15</v>
      </c>
      <c r="I4" s="5" t="s">
        <v>15</v>
      </c>
      <c r="J4" s="5" t="s">
        <v>17</v>
      </c>
      <c r="K4" s="5" t="s">
        <v>18</v>
      </c>
      <c r="L4" s="5" t="s">
        <v>19</v>
      </c>
      <c r="M4" s="5" t="s">
        <v>20</v>
      </c>
    </row>
    <row r="5" ht="12.75" customHeight="1">
      <c r="B5" s="7">
        <v>1999.0</v>
      </c>
      <c r="C5" s="8">
        <v>2103.0</v>
      </c>
      <c r="D5" s="9">
        <f t="shared" ref="D5:D28" si="1">C5/M5</f>
        <v>0.8650761004</v>
      </c>
      <c r="E5" s="8">
        <v>108.0</v>
      </c>
      <c r="F5" s="9">
        <f t="shared" ref="F5:F28" si="2">E5/M5</f>
        <v>0.04442616207</v>
      </c>
      <c r="G5" s="8">
        <v>175.0</v>
      </c>
      <c r="H5" s="8"/>
      <c r="I5" s="8">
        <f t="shared" ref="I5:I22" si="3">SUM(G5:H5)</f>
        <v>175</v>
      </c>
      <c r="J5" s="9">
        <f t="shared" ref="J5:J28" si="4">I5/M5</f>
        <v>0.07198683669</v>
      </c>
      <c r="K5" s="8">
        <v>45.0</v>
      </c>
      <c r="L5" s="10">
        <f t="shared" ref="L5:L28" si="5">K5/M5</f>
        <v>0.01851090086</v>
      </c>
      <c r="M5" s="11">
        <f t="shared" ref="M5:M13" si="6">SUM(C5,E5,G5,K5)</f>
        <v>2431</v>
      </c>
      <c r="O5" s="8">
        <f t="shared" ref="O5:O23" si="7">E5+I5</f>
        <v>283</v>
      </c>
    </row>
    <row r="6" ht="12.75" customHeight="1">
      <c r="B6" s="7">
        <v>2000.0</v>
      </c>
      <c r="C6" s="8">
        <v>4457.0</v>
      </c>
      <c r="D6" s="9">
        <f t="shared" si="1"/>
        <v>0.470942519</v>
      </c>
      <c r="E6" s="8">
        <v>1606.0</v>
      </c>
      <c r="F6" s="9">
        <f t="shared" si="2"/>
        <v>0.1696956889</v>
      </c>
      <c r="G6" s="8">
        <v>3238.0</v>
      </c>
      <c r="H6" s="8"/>
      <c r="I6" s="8">
        <f t="shared" si="3"/>
        <v>3238</v>
      </c>
      <c r="J6" s="9">
        <f t="shared" si="4"/>
        <v>0.3421386306</v>
      </c>
      <c r="K6" s="8">
        <v>163.0</v>
      </c>
      <c r="L6" s="10">
        <f t="shared" si="5"/>
        <v>0.01722316145</v>
      </c>
      <c r="M6" s="11">
        <f t="shared" si="6"/>
        <v>9464</v>
      </c>
      <c r="O6" s="8">
        <f t="shared" si="7"/>
        <v>4844</v>
      </c>
    </row>
    <row r="7" ht="12.75" customHeight="1">
      <c r="B7" s="7">
        <v>2001.0</v>
      </c>
      <c r="C7" s="8">
        <v>6259.0</v>
      </c>
      <c r="D7" s="9">
        <f t="shared" si="1"/>
        <v>0.4149980109</v>
      </c>
      <c r="E7" s="8">
        <v>2260.0</v>
      </c>
      <c r="F7" s="9">
        <f t="shared" si="2"/>
        <v>0.1498475003</v>
      </c>
      <c r="G7" s="8">
        <v>5075.0</v>
      </c>
      <c r="H7" s="8"/>
      <c r="I7" s="8">
        <f t="shared" si="3"/>
        <v>5075</v>
      </c>
      <c r="J7" s="9">
        <f t="shared" si="4"/>
        <v>0.3364938337</v>
      </c>
      <c r="K7" s="8">
        <v>1488.0</v>
      </c>
      <c r="L7" s="10">
        <f t="shared" si="5"/>
        <v>0.09866065509</v>
      </c>
      <c r="M7" s="11">
        <f t="shared" si="6"/>
        <v>15082</v>
      </c>
      <c r="O7" s="8">
        <f t="shared" si="7"/>
        <v>7335</v>
      </c>
    </row>
    <row r="8" ht="12.75" customHeight="1">
      <c r="B8" s="7">
        <v>2002.0</v>
      </c>
      <c r="C8" s="8">
        <v>6459.0</v>
      </c>
      <c r="D8" s="9">
        <f t="shared" si="1"/>
        <v>0.5258059264</v>
      </c>
      <c r="E8" s="8">
        <v>1201.0</v>
      </c>
      <c r="F8" s="9">
        <f t="shared" si="2"/>
        <v>0.0977694562</v>
      </c>
      <c r="G8" s="8">
        <v>3796.0</v>
      </c>
      <c r="H8" s="8"/>
      <c r="I8" s="8">
        <f t="shared" si="3"/>
        <v>3796</v>
      </c>
      <c r="J8" s="9">
        <f t="shared" si="4"/>
        <v>0.3090198632</v>
      </c>
      <c r="K8" s="8">
        <v>828.0</v>
      </c>
      <c r="L8" s="10">
        <f t="shared" si="5"/>
        <v>0.06740475415</v>
      </c>
      <c r="M8" s="11">
        <f t="shared" si="6"/>
        <v>12284</v>
      </c>
      <c r="O8" s="8">
        <f t="shared" si="7"/>
        <v>4997</v>
      </c>
    </row>
    <row r="9" ht="12.75" customHeight="1">
      <c r="B9" s="7">
        <v>2003.0</v>
      </c>
      <c r="C9" s="8">
        <v>4825.0</v>
      </c>
      <c r="D9" s="9">
        <f t="shared" si="1"/>
        <v>0.5912265654</v>
      </c>
      <c r="E9" s="8">
        <v>935.0</v>
      </c>
      <c r="F9" s="9">
        <f t="shared" si="2"/>
        <v>0.114569293</v>
      </c>
      <c r="G9" s="8">
        <v>1852.0</v>
      </c>
      <c r="H9" s="8"/>
      <c r="I9" s="8">
        <f t="shared" si="3"/>
        <v>1852</v>
      </c>
      <c r="J9" s="9">
        <f t="shared" si="4"/>
        <v>0.2269329739</v>
      </c>
      <c r="K9" s="8">
        <v>549.0</v>
      </c>
      <c r="L9" s="10">
        <f t="shared" si="5"/>
        <v>0.06727116775</v>
      </c>
      <c r="M9" s="11">
        <f t="shared" si="6"/>
        <v>8161</v>
      </c>
      <c r="O9" s="8">
        <f t="shared" si="7"/>
        <v>2787</v>
      </c>
    </row>
    <row r="10" ht="12.75" customHeight="1">
      <c r="B10" s="7">
        <v>2004.0</v>
      </c>
      <c r="C10" s="8">
        <v>2308.0</v>
      </c>
      <c r="D10" s="9">
        <f t="shared" si="1"/>
        <v>0.6184351554</v>
      </c>
      <c r="E10" s="8">
        <v>347.0</v>
      </c>
      <c r="F10" s="9">
        <f t="shared" si="2"/>
        <v>0.09297963558</v>
      </c>
      <c r="G10" s="8">
        <v>863.0</v>
      </c>
      <c r="H10" s="8"/>
      <c r="I10" s="8">
        <f t="shared" si="3"/>
        <v>863</v>
      </c>
      <c r="J10" s="9">
        <f t="shared" si="4"/>
        <v>0.2312433012</v>
      </c>
      <c r="K10" s="8">
        <v>214.0</v>
      </c>
      <c r="L10" s="10">
        <f t="shared" si="5"/>
        <v>0.05734190782</v>
      </c>
      <c r="M10" s="11">
        <f t="shared" si="6"/>
        <v>3732</v>
      </c>
      <c r="O10" s="8">
        <f t="shared" si="7"/>
        <v>1210</v>
      </c>
    </row>
    <row r="11" ht="12.75" customHeight="1">
      <c r="B11" s="7">
        <v>2005.0</v>
      </c>
      <c r="C11" s="8">
        <v>2560.0</v>
      </c>
      <c r="D11" s="9">
        <f t="shared" si="1"/>
        <v>0.674927498</v>
      </c>
      <c r="E11" s="8">
        <v>103.0</v>
      </c>
      <c r="F11" s="9">
        <f t="shared" si="2"/>
        <v>0.02715528605</v>
      </c>
      <c r="G11" s="8">
        <v>1063.0</v>
      </c>
      <c r="H11" s="8"/>
      <c r="I11" s="8">
        <f t="shared" si="3"/>
        <v>1063</v>
      </c>
      <c r="J11" s="9">
        <f t="shared" si="4"/>
        <v>0.2802530978</v>
      </c>
      <c r="K11" s="8">
        <v>67.0</v>
      </c>
      <c r="L11" s="10">
        <f t="shared" si="5"/>
        <v>0.01766411811</v>
      </c>
      <c r="M11" s="11">
        <f t="shared" si="6"/>
        <v>3793</v>
      </c>
      <c r="O11" s="8">
        <f t="shared" si="7"/>
        <v>1166</v>
      </c>
    </row>
    <row r="12" ht="12.75" customHeight="1">
      <c r="B12" s="7">
        <v>2006.0</v>
      </c>
      <c r="C12" s="8">
        <v>1957.0</v>
      </c>
      <c r="D12" s="9">
        <f t="shared" si="1"/>
        <v>0.6218620909</v>
      </c>
      <c r="E12" s="8">
        <v>529.0</v>
      </c>
      <c r="F12" s="9">
        <f t="shared" si="2"/>
        <v>0.1680965999</v>
      </c>
      <c r="G12" s="8">
        <v>588.0</v>
      </c>
      <c r="H12" s="8"/>
      <c r="I12" s="8">
        <f t="shared" si="3"/>
        <v>588</v>
      </c>
      <c r="J12" s="9">
        <f t="shared" si="4"/>
        <v>0.1868446139</v>
      </c>
      <c r="K12" s="8">
        <v>73.0</v>
      </c>
      <c r="L12" s="10">
        <f t="shared" si="5"/>
        <v>0.02319669527</v>
      </c>
      <c r="M12" s="11">
        <f t="shared" si="6"/>
        <v>3147</v>
      </c>
      <c r="O12" s="8">
        <f t="shared" si="7"/>
        <v>1117</v>
      </c>
    </row>
    <row r="13" ht="12.75" customHeight="1">
      <c r="B13" s="7">
        <v>2007.0</v>
      </c>
      <c r="C13" s="8">
        <v>1708.0</v>
      </c>
      <c r="D13" s="9">
        <f t="shared" si="1"/>
        <v>0.6514111365</v>
      </c>
      <c r="E13" s="8">
        <v>115.0</v>
      </c>
      <c r="F13" s="9">
        <f t="shared" si="2"/>
        <v>0.04385964912</v>
      </c>
      <c r="G13" s="8">
        <v>751.0</v>
      </c>
      <c r="H13" s="8"/>
      <c r="I13" s="8">
        <f t="shared" si="3"/>
        <v>751</v>
      </c>
      <c r="J13" s="9">
        <f t="shared" si="4"/>
        <v>0.2864225782</v>
      </c>
      <c r="K13" s="8">
        <v>48.0</v>
      </c>
      <c r="L13" s="10">
        <f t="shared" si="5"/>
        <v>0.01830663616</v>
      </c>
      <c r="M13" s="11">
        <f t="shared" si="6"/>
        <v>2622</v>
      </c>
      <c r="O13" s="8">
        <f t="shared" si="7"/>
        <v>866</v>
      </c>
    </row>
    <row r="14" ht="12.75" customHeight="1">
      <c r="B14" s="7">
        <v>2008.0</v>
      </c>
      <c r="C14" s="8">
        <v>3229.0</v>
      </c>
      <c r="D14" s="9">
        <f t="shared" si="1"/>
        <v>0.6881926684</v>
      </c>
      <c r="E14" s="8">
        <v>347.0</v>
      </c>
      <c r="F14" s="9">
        <f t="shared" si="2"/>
        <v>0.07395566922</v>
      </c>
      <c r="G14" s="8">
        <v>695.0</v>
      </c>
      <c r="H14" s="8">
        <v>138.0</v>
      </c>
      <c r="I14" s="8">
        <f t="shared" si="3"/>
        <v>833</v>
      </c>
      <c r="J14" s="9">
        <f t="shared" si="4"/>
        <v>0.1775362319</v>
      </c>
      <c r="K14" s="8">
        <v>283.0</v>
      </c>
      <c r="L14" s="10">
        <f t="shared" si="5"/>
        <v>0.06031543052</v>
      </c>
      <c r="M14" s="11">
        <f t="shared" ref="M14:M23" si="8">SUM(C14,E14,I14,K14)</f>
        <v>4692</v>
      </c>
      <c r="O14" s="8">
        <f t="shared" si="7"/>
        <v>1180</v>
      </c>
    </row>
    <row r="15" ht="12.75" customHeight="1">
      <c r="B15" s="7">
        <v>2009.0</v>
      </c>
      <c r="C15" s="8">
        <v>3232.0</v>
      </c>
      <c r="D15" s="9">
        <f t="shared" si="1"/>
        <v>0.649387181</v>
      </c>
      <c r="E15" s="12">
        <v>640.0</v>
      </c>
      <c r="F15" s="9">
        <f t="shared" si="2"/>
        <v>0.128591521</v>
      </c>
      <c r="G15" s="8">
        <v>700.0</v>
      </c>
      <c r="H15" s="8">
        <v>210.0</v>
      </c>
      <c r="I15" s="8">
        <f t="shared" si="3"/>
        <v>910</v>
      </c>
      <c r="J15" s="9">
        <f t="shared" si="4"/>
        <v>0.1828410689</v>
      </c>
      <c r="K15" s="8">
        <v>195.0</v>
      </c>
      <c r="L15" s="10">
        <f t="shared" si="5"/>
        <v>0.03918022905</v>
      </c>
      <c r="M15" s="11">
        <f t="shared" si="8"/>
        <v>4977</v>
      </c>
      <c r="O15" s="8">
        <f t="shared" si="7"/>
        <v>1550</v>
      </c>
    </row>
    <row r="16" ht="12.75" customHeight="1">
      <c r="B16" s="7">
        <v>2010.0</v>
      </c>
      <c r="C16" s="8">
        <v>11307.0</v>
      </c>
      <c r="D16" s="9">
        <f t="shared" si="1"/>
        <v>0.8156831626</v>
      </c>
      <c r="E16" s="8">
        <v>993.0</v>
      </c>
      <c r="F16" s="9">
        <f t="shared" si="2"/>
        <v>0.07163468475</v>
      </c>
      <c r="G16" s="8">
        <v>991.0</v>
      </c>
      <c r="H16" s="8">
        <v>323.0</v>
      </c>
      <c r="I16" s="8">
        <f t="shared" si="3"/>
        <v>1314</v>
      </c>
      <c r="J16" s="9">
        <f t="shared" si="4"/>
        <v>0.09479151638</v>
      </c>
      <c r="K16" s="8">
        <v>248.0</v>
      </c>
      <c r="L16" s="10">
        <f t="shared" si="5"/>
        <v>0.01789063627</v>
      </c>
      <c r="M16" s="11">
        <f t="shared" si="8"/>
        <v>13862</v>
      </c>
      <c r="O16" s="8">
        <f t="shared" si="7"/>
        <v>2307</v>
      </c>
    </row>
    <row r="17" ht="12.75" customHeight="1">
      <c r="B17" s="7">
        <v>2011.0</v>
      </c>
      <c r="C17" s="8">
        <v>4970.0</v>
      </c>
      <c r="D17" s="9">
        <f t="shared" si="1"/>
        <v>0.7110564267</v>
      </c>
      <c r="E17" s="8">
        <v>873.0</v>
      </c>
      <c r="F17" s="9">
        <f t="shared" si="2"/>
        <v>0.1248998512</v>
      </c>
      <c r="G17" s="8">
        <v>440.0</v>
      </c>
      <c r="H17" s="8">
        <v>365.0</v>
      </c>
      <c r="I17" s="8">
        <f t="shared" si="3"/>
        <v>805</v>
      </c>
      <c r="J17" s="9">
        <f t="shared" si="4"/>
        <v>0.1151711114</v>
      </c>
      <c r="K17" s="8">
        <v>341.6</v>
      </c>
      <c r="L17" s="10">
        <f t="shared" si="5"/>
        <v>0.04887261074</v>
      </c>
      <c r="M17" s="11">
        <f t="shared" si="8"/>
        <v>6989.6</v>
      </c>
      <c r="O17" s="8">
        <f t="shared" si="7"/>
        <v>1678</v>
      </c>
    </row>
    <row r="18" ht="12.75" customHeight="1">
      <c r="B18" s="7">
        <v>2012.0</v>
      </c>
      <c r="C18" s="8">
        <v>3749.0</v>
      </c>
      <c r="D18" s="9">
        <f t="shared" si="1"/>
        <v>0.5299389348</v>
      </c>
      <c r="E18" s="8">
        <v>971.0</v>
      </c>
      <c r="F18" s="9">
        <f t="shared" si="2"/>
        <v>0.1372554563</v>
      </c>
      <c r="G18" s="8">
        <v>1025.0</v>
      </c>
      <c r="H18" s="8">
        <v>1011.0</v>
      </c>
      <c r="I18" s="8">
        <f t="shared" si="3"/>
        <v>2036</v>
      </c>
      <c r="J18" s="9">
        <f t="shared" si="4"/>
        <v>0.2877982585</v>
      </c>
      <c r="K18" s="8">
        <v>318.4</v>
      </c>
      <c r="L18" s="10">
        <f t="shared" si="5"/>
        <v>0.04500735045</v>
      </c>
      <c r="M18" s="11">
        <f t="shared" si="8"/>
        <v>7074.4</v>
      </c>
      <c r="O18" s="8">
        <f t="shared" si="7"/>
        <v>3007</v>
      </c>
    </row>
    <row r="19" ht="12.75" customHeight="1">
      <c r="B19" s="7">
        <v>2013.0</v>
      </c>
      <c r="C19" s="8">
        <v>2094.0</v>
      </c>
      <c r="D19" s="9">
        <f t="shared" si="1"/>
        <v>0.632819583</v>
      </c>
      <c r="E19" s="8">
        <v>323.0</v>
      </c>
      <c r="F19" s="9">
        <f t="shared" si="2"/>
        <v>0.09761257177</v>
      </c>
      <c r="G19" s="8">
        <v>466.0</v>
      </c>
      <c r="H19" s="8">
        <v>212.0</v>
      </c>
      <c r="I19" s="8">
        <f t="shared" si="3"/>
        <v>678</v>
      </c>
      <c r="J19" s="9">
        <f t="shared" si="4"/>
        <v>0.2048957389</v>
      </c>
      <c r="K19" s="8">
        <v>214.0</v>
      </c>
      <c r="L19" s="10">
        <f t="shared" si="5"/>
        <v>0.06467210638</v>
      </c>
      <c r="M19" s="11">
        <f t="shared" si="8"/>
        <v>3309</v>
      </c>
      <c r="O19" s="8">
        <f t="shared" si="7"/>
        <v>1001</v>
      </c>
    </row>
    <row r="20" ht="12.75" customHeight="1">
      <c r="B20" s="7">
        <v>2014.0</v>
      </c>
      <c r="C20" s="8">
        <v>4375.0</v>
      </c>
      <c r="D20" s="9">
        <f t="shared" si="1"/>
        <v>0.7285595337</v>
      </c>
      <c r="E20" s="8">
        <v>390.0</v>
      </c>
      <c r="F20" s="9">
        <f t="shared" si="2"/>
        <v>0.06494587843</v>
      </c>
      <c r="G20" s="8">
        <v>562.0</v>
      </c>
      <c r="H20" s="8">
        <v>256.0</v>
      </c>
      <c r="I20" s="8">
        <f t="shared" si="3"/>
        <v>818</v>
      </c>
      <c r="J20" s="9">
        <f t="shared" si="4"/>
        <v>0.1362198168</v>
      </c>
      <c r="K20" s="8">
        <v>422.0</v>
      </c>
      <c r="L20" s="10">
        <f t="shared" si="5"/>
        <v>0.07027477102</v>
      </c>
      <c r="M20" s="11">
        <f t="shared" si="8"/>
        <v>6005</v>
      </c>
      <c r="O20" s="8">
        <f t="shared" si="7"/>
        <v>1208</v>
      </c>
    </row>
    <row r="21" ht="12.75" customHeight="1">
      <c r="B21" s="7">
        <v>2015.0</v>
      </c>
      <c r="C21" s="8">
        <v>6557.0</v>
      </c>
      <c r="D21" s="9">
        <f t="shared" si="1"/>
        <v>0.8046583546</v>
      </c>
      <c r="E21" s="8">
        <v>433.0</v>
      </c>
      <c r="F21" s="9">
        <f t="shared" si="2"/>
        <v>0.05313665816</v>
      </c>
      <c r="G21" s="8">
        <v>624.0</v>
      </c>
      <c r="H21" s="8">
        <v>284.0</v>
      </c>
      <c r="I21" s="8">
        <f t="shared" si="3"/>
        <v>908</v>
      </c>
      <c r="J21" s="9">
        <f t="shared" si="4"/>
        <v>0.1114274494</v>
      </c>
      <c r="K21" s="8">
        <v>250.8</v>
      </c>
      <c r="L21" s="10">
        <f t="shared" si="5"/>
        <v>0.0307775378</v>
      </c>
      <c r="M21" s="11">
        <f t="shared" si="8"/>
        <v>8148.8</v>
      </c>
      <c r="O21" s="8">
        <f t="shared" si="7"/>
        <v>1341</v>
      </c>
    </row>
    <row r="22" ht="12.75" customHeight="1">
      <c r="B22" s="7">
        <v>2016.0</v>
      </c>
      <c r="C22" s="8">
        <v>3241.0</v>
      </c>
      <c r="D22" s="9">
        <f t="shared" si="1"/>
        <v>0.6204058193</v>
      </c>
      <c r="E22" s="13">
        <v>303.0</v>
      </c>
      <c r="F22" s="9">
        <f t="shared" si="2"/>
        <v>0.05800153139</v>
      </c>
      <c r="G22" s="8">
        <v>1181.0</v>
      </c>
      <c r="H22" s="13">
        <v>369.0</v>
      </c>
      <c r="I22" s="8">
        <f t="shared" si="3"/>
        <v>1550</v>
      </c>
      <c r="J22" s="9">
        <f t="shared" si="4"/>
        <v>0.2967075038</v>
      </c>
      <c r="K22" s="8">
        <v>130.0</v>
      </c>
      <c r="L22" s="10">
        <f t="shared" si="5"/>
        <v>0.02488514548</v>
      </c>
      <c r="M22" s="11">
        <f t="shared" si="8"/>
        <v>5224</v>
      </c>
      <c r="O22" s="8">
        <f t="shared" si="7"/>
        <v>1853</v>
      </c>
    </row>
    <row r="23" ht="12.75" customHeight="1">
      <c r="B23" s="14">
        <v>2017.0</v>
      </c>
      <c r="C23" s="15">
        <v>1156.0</v>
      </c>
      <c r="D23" s="9">
        <f t="shared" si="1"/>
        <v>0.8158080452</v>
      </c>
      <c r="E23" s="16">
        <v>41.0</v>
      </c>
      <c r="F23" s="9">
        <f t="shared" si="2"/>
        <v>0.02893436838</v>
      </c>
      <c r="G23" s="16">
        <v>110.0</v>
      </c>
      <c r="H23" s="16">
        <v>34.0</v>
      </c>
      <c r="I23" s="16">
        <f>SUM(G23+H23)</f>
        <v>144</v>
      </c>
      <c r="J23" s="9">
        <f t="shared" si="4"/>
        <v>0.1016231475</v>
      </c>
      <c r="K23" s="16">
        <v>76.0</v>
      </c>
      <c r="L23" s="10">
        <f t="shared" si="5"/>
        <v>0.05363443896</v>
      </c>
      <c r="M23" s="11">
        <f t="shared" si="8"/>
        <v>1417</v>
      </c>
      <c r="O23" s="8">
        <f t="shared" si="7"/>
        <v>185</v>
      </c>
    </row>
    <row r="24" ht="12.75" customHeight="1">
      <c r="B24" s="17">
        <v>2018.0</v>
      </c>
      <c r="C24" s="17">
        <v>799.0</v>
      </c>
      <c r="D24" s="9">
        <f t="shared" si="1"/>
        <v>0.818647541</v>
      </c>
      <c r="F24" s="9">
        <f t="shared" si="2"/>
        <v>0</v>
      </c>
      <c r="I24" s="17">
        <v>172.0</v>
      </c>
      <c r="J24" s="9">
        <f t="shared" si="4"/>
        <v>0.1762295082</v>
      </c>
      <c r="K24" s="17">
        <v>5.0</v>
      </c>
      <c r="L24" s="10">
        <f t="shared" si="5"/>
        <v>0.00512295082</v>
      </c>
      <c r="M24" s="17">
        <v>976.0</v>
      </c>
    </row>
    <row r="25" ht="12.75" customHeight="1">
      <c r="B25" s="17">
        <v>2019.0</v>
      </c>
      <c r="C25" s="17">
        <v>1189.0</v>
      </c>
      <c r="D25" s="9">
        <f t="shared" si="1"/>
        <v>0.8468660969</v>
      </c>
      <c r="E25" s="17">
        <v>13.0</v>
      </c>
      <c r="F25" s="9">
        <f t="shared" si="2"/>
        <v>0.009259259259</v>
      </c>
      <c r="I25" s="17">
        <v>200.0</v>
      </c>
      <c r="J25" s="9">
        <f t="shared" si="4"/>
        <v>0.1424501425</v>
      </c>
      <c r="K25" s="17">
        <v>2.0</v>
      </c>
      <c r="L25" s="10">
        <f t="shared" si="5"/>
        <v>0.001424501425</v>
      </c>
      <c r="M25" s="17">
        <v>1404.0</v>
      </c>
    </row>
    <row r="26" ht="12.75" customHeight="1">
      <c r="B26" s="17">
        <v>2020.0</v>
      </c>
      <c r="C26" s="17">
        <v>1908.0</v>
      </c>
      <c r="D26" s="9">
        <f t="shared" si="1"/>
        <v>0.8435013263</v>
      </c>
      <c r="E26" s="17">
        <v>121.0</v>
      </c>
      <c r="F26" s="9">
        <f t="shared" si="2"/>
        <v>0.05349248453</v>
      </c>
      <c r="I26" s="17">
        <v>170.0</v>
      </c>
      <c r="J26" s="9">
        <f t="shared" si="4"/>
        <v>0.07515473033</v>
      </c>
      <c r="K26" s="17">
        <v>63.0</v>
      </c>
      <c r="L26" s="10">
        <f t="shared" si="5"/>
        <v>0.02785145889</v>
      </c>
      <c r="M26" s="17">
        <v>2262.0</v>
      </c>
    </row>
    <row r="27" ht="12.75" customHeight="1">
      <c r="B27" s="17">
        <v>2021.0</v>
      </c>
      <c r="C27" s="17">
        <v>3337.0</v>
      </c>
      <c r="D27" s="9">
        <f t="shared" si="1"/>
        <v>0.7308366185</v>
      </c>
      <c r="E27" s="17">
        <v>526.0</v>
      </c>
      <c r="F27" s="9">
        <f t="shared" si="2"/>
        <v>0.1151992992</v>
      </c>
      <c r="I27" s="17">
        <v>575.0</v>
      </c>
      <c r="J27" s="9">
        <f t="shared" si="4"/>
        <v>0.1259307928</v>
      </c>
      <c r="K27" s="17">
        <v>128.0</v>
      </c>
      <c r="L27" s="10">
        <f t="shared" si="5"/>
        <v>0.02803328953</v>
      </c>
      <c r="M27" s="17">
        <v>4566.0</v>
      </c>
    </row>
    <row r="28" ht="12.75" customHeight="1">
      <c r="B28" s="17">
        <v>2022.0</v>
      </c>
      <c r="C28" s="17">
        <v>7521.0</v>
      </c>
      <c r="D28" s="9">
        <f t="shared" si="1"/>
        <v>0.6836029813</v>
      </c>
      <c r="E28" s="17">
        <v>999.0</v>
      </c>
      <c r="F28" s="9">
        <f t="shared" si="2"/>
        <v>0.09080167242</v>
      </c>
      <c r="I28" s="17">
        <v>2193.0</v>
      </c>
      <c r="J28" s="9">
        <f t="shared" si="4"/>
        <v>0.199327395</v>
      </c>
      <c r="K28" s="17">
        <v>289.0</v>
      </c>
      <c r="L28" s="10">
        <f t="shared" si="5"/>
        <v>0.02626795128</v>
      </c>
      <c r="M28" s="17">
        <v>11002.0</v>
      </c>
    </row>
    <row r="29" ht="12.75" customHeight="1"/>
    <row r="30" ht="12.75" customHeight="1"/>
    <row r="31" ht="12.75" customHeight="1"/>
    <row r="32" ht="12.75" customHeight="1">
      <c r="J32" s="2" t="s">
        <v>21</v>
      </c>
    </row>
    <row r="33" ht="12.75" customHeight="1">
      <c r="I33" s="18" t="s">
        <v>12</v>
      </c>
      <c r="J33" s="18" t="s">
        <v>7</v>
      </c>
      <c r="K33" s="18" t="s">
        <v>8</v>
      </c>
      <c r="L33" s="18" t="s">
        <v>22</v>
      </c>
    </row>
    <row r="34" ht="12.75" customHeight="1">
      <c r="I34" s="19">
        <v>2008.0</v>
      </c>
      <c r="J34" s="8">
        <v>695.0</v>
      </c>
      <c r="K34" s="8">
        <v>138.0</v>
      </c>
      <c r="L34" s="20">
        <f t="shared" ref="L34:L37" si="9">J34/K34</f>
        <v>5.036231884</v>
      </c>
    </row>
    <row r="35" ht="12.75" customHeight="1">
      <c r="I35" s="21">
        <v>2009.0</v>
      </c>
      <c r="J35" s="8">
        <v>700.0</v>
      </c>
      <c r="K35" s="8">
        <v>210.0</v>
      </c>
      <c r="L35" s="20">
        <f t="shared" si="9"/>
        <v>3.333333333</v>
      </c>
    </row>
    <row r="36" ht="12.75" customHeight="1">
      <c r="I36" s="21">
        <v>2010.0</v>
      </c>
      <c r="J36" s="8">
        <v>991.0</v>
      </c>
      <c r="K36" s="8">
        <v>323.0</v>
      </c>
      <c r="L36" s="20">
        <f t="shared" si="9"/>
        <v>3.068111455</v>
      </c>
    </row>
    <row r="37" ht="12.75" customHeight="1">
      <c r="I37" s="22">
        <v>2011.0</v>
      </c>
      <c r="J37" s="15">
        <v>440.0</v>
      </c>
      <c r="K37" s="15">
        <v>365.0</v>
      </c>
      <c r="L37" s="23">
        <f t="shared" si="9"/>
        <v>1.205479452</v>
      </c>
    </row>
    <row r="38" ht="12.75" customHeight="1"/>
    <row r="39" ht="12.75" customHeight="1">
      <c r="K39" s="24" t="s">
        <v>23</v>
      </c>
      <c r="L39" s="20">
        <f>AVERAGE(L34:L37)</f>
        <v>3.160789031</v>
      </c>
    </row>
    <row r="40" ht="12.75" customHeight="1"/>
    <row r="41" ht="12.75" customHeight="1">
      <c r="I41" s="2" t="s">
        <v>24</v>
      </c>
    </row>
    <row r="42" ht="12.75" customHeight="1">
      <c r="I42" s="18" t="s">
        <v>12</v>
      </c>
      <c r="J42" s="18" t="s">
        <v>25</v>
      </c>
      <c r="K42" s="18" t="s">
        <v>26</v>
      </c>
      <c r="L42" s="18" t="s">
        <v>27</v>
      </c>
    </row>
    <row r="43" ht="12.75" customHeight="1">
      <c r="I43" s="13">
        <v>2013.0</v>
      </c>
      <c r="J43" s="25">
        <f t="shared" ref="J43:J47" si="10">E19*2.0967</f>
        <v>677.2341</v>
      </c>
      <c r="K43" s="25">
        <f t="shared" ref="K43:K47" si="11">J43-L43</f>
        <v>465.5984438</v>
      </c>
      <c r="L43" s="25">
        <f t="shared" ref="L43:L47" si="12">J43/3.2</f>
        <v>211.6356563</v>
      </c>
    </row>
    <row r="44" ht="12.75" customHeight="1">
      <c r="I44" s="13">
        <v>2014.0</v>
      </c>
      <c r="J44" s="25">
        <f t="shared" si="10"/>
        <v>817.713</v>
      </c>
      <c r="K44" s="25">
        <f t="shared" si="11"/>
        <v>562.1776875</v>
      </c>
      <c r="L44" s="25">
        <f t="shared" si="12"/>
        <v>255.5353125</v>
      </c>
    </row>
    <row r="45" ht="12.75" customHeight="1">
      <c r="I45" s="13">
        <v>2015.0</v>
      </c>
      <c r="J45" s="25">
        <f t="shared" si="10"/>
        <v>907.8711</v>
      </c>
      <c r="K45" s="25">
        <f t="shared" si="11"/>
        <v>624.1613813</v>
      </c>
      <c r="L45" s="25">
        <f t="shared" si="12"/>
        <v>283.7097188</v>
      </c>
    </row>
    <row r="46" ht="12.75" customHeight="1">
      <c r="I46" s="13">
        <v>2016.0</v>
      </c>
      <c r="J46" s="25">
        <f t="shared" si="10"/>
        <v>635.3001</v>
      </c>
      <c r="K46" s="25">
        <f t="shared" si="11"/>
        <v>436.7688188</v>
      </c>
      <c r="L46" s="25">
        <f t="shared" si="12"/>
        <v>198.5312813</v>
      </c>
    </row>
    <row r="47" ht="12.75" customHeight="1">
      <c r="I47" s="13">
        <v>2017.0</v>
      </c>
      <c r="J47" s="25">
        <f t="shared" si="10"/>
        <v>85.9647</v>
      </c>
      <c r="K47" s="25">
        <f t="shared" si="11"/>
        <v>59.10073125</v>
      </c>
      <c r="L47" s="25">
        <f t="shared" si="12"/>
        <v>26.86396875</v>
      </c>
    </row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</sheetData>
  <autoFilter ref="$A$4:$O$4">
    <sortState ref="A4:O4">
      <sortCondition ref="B4"/>
    </sortState>
  </autoFilter>
  <printOptions/>
  <pageMargins bottom="1.0" footer="0.0" header="0.0" left="0.75" right="0.75" top="1.0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1.25"/>
    <col customWidth="1" min="3" max="3" width="11.63"/>
    <col customWidth="1" min="4" max="4" width="10.25"/>
    <col customWidth="1" min="5" max="5" width="10.75"/>
    <col customWidth="1" min="6" max="6" width="12.25"/>
    <col customWidth="1" min="7" max="7" width="14.38"/>
    <col customWidth="1" min="8" max="8" width="10.75"/>
    <col customWidth="1" min="9" max="9" width="12.63"/>
    <col customWidth="1" min="10" max="10" width="12.88"/>
    <col customWidth="1" min="11" max="11" width="12.13"/>
    <col customWidth="1" min="12" max="12" width="6.63"/>
    <col customWidth="1" min="13" max="25" width="8.63"/>
  </cols>
  <sheetData>
    <row r="1" ht="12.75" customHeight="1">
      <c r="A1" s="3" t="s">
        <v>3</v>
      </c>
      <c r="B1" s="4" t="s">
        <v>4</v>
      </c>
      <c r="C1" s="3" t="s">
        <v>5</v>
      </c>
      <c r="D1" s="3" t="s">
        <v>6</v>
      </c>
      <c r="E1" s="3" t="s">
        <v>5</v>
      </c>
      <c r="F1" s="3" t="s">
        <v>7</v>
      </c>
      <c r="G1" s="3" t="s">
        <v>8</v>
      </c>
      <c r="H1" s="3" t="s">
        <v>9</v>
      </c>
      <c r="I1" s="3" t="s">
        <v>5</v>
      </c>
      <c r="J1" s="3" t="s">
        <v>10</v>
      </c>
      <c r="K1" s="3" t="s">
        <v>5</v>
      </c>
      <c r="L1" s="3" t="s">
        <v>11</v>
      </c>
    </row>
    <row r="2" ht="12.75" customHeight="1">
      <c r="A2" s="5" t="s">
        <v>12</v>
      </c>
      <c r="B2" s="5" t="s">
        <v>13</v>
      </c>
      <c r="C2" s="6" t="s">
        <v>14</v>
      </c>
      <c r="D2" s="5" t="s">
        <v>15</v>
      </c>
      <c r="E2" s="5" t="s">
        <v>16</v>
      </c>
      <c r="F2" s="5" t="s">
        <v>15</v>
      </c>
      <c r="G2" s="5" t="s">
        <v>15</v>
      </c>
      <c r="H2" s="5" t="s">
        <v>15</v>
      </c>
      <c r="I2" s="5" t="s">
        <v>17</v>
      </c>
      <c r="J2" s="5" t="s">
        <v>18</v>
      </c>
      <c r="K2" s="5" t="s">
        <v>19</v>
      </c>
      <c r="L2" s="5" t="s">
        <v>20</v>
      </c>
    </row>
    <row r="3" ht="12.75" customHeight="1">
      <c r="A3" s="7">
        <v>1999.0</v>
      </c>
      <c r="B3" s="8">
        <v>2103.0</v>
      </c>
      <c r="C3" s="9">
        <f t="shared" ref="C3:C21" si="1">B3/L3</f>
        <v>0.8650761004</v>
      </c>
      <c r="D3" s="8">
        <v>108.0</v>
      </c>
      <c r="E3" s="9">
        <f t="shared" ref="E3:E21" si="2">D3/L3</f>
        <v>0.04442616207</v>
      </c>
      <c r="F3" s="8">
        <v>175.0</v>
      </c>
      <c r="G3" s="8"/>
      <c r="H3" s="8">
        <f t="shared" ref="H3:H20" si="3">SUM(F3:G3)</f>
        <v>175</v>
      </c>
      <c r="I3" s="9">
        <f t="shared" ref="I3:I21" si="4">H3/L3</f>
        <v>0.07198683669</v>
      </c>
      <c r="J3" s="8">
        <v>45.0</v>
      </c>
      <c r="K3" s="10">
        <f t="shared" ref="K3:K21" si="5">J3/L3</f>
        <v>0.01851090086</v>
      </c>
      <c r="L3" s="11">
        <f t="shared" ref="L3:L11" si="6">SUM(B3,D3,F3,J3)</f>
        <v>2431</v>
      </c>
      <c r="N3" s="8">
        <f t="shared" ref="N3:N21" si="7">D3+H3</f>
        <v>283</v>
      </c>
    </row>
    <row r="4" ht="12.75" customHeight="1">
      <c r="A4" s="7">
        <v>2000.0</v>
      </c>
      <c r="B4" s="8">
        <v>4457.0</v>
      </c>
      <c r="C4" s="9">
        <f t="shared" si="1"/>
        <v>0.470942519</v>
      </c>
      <c r="D4" s="8">
        <v>1606.0</v>
      </c>
      <c r="E4" s="9">
        <f t="shared" si="2"/>
        <v>0.1696956889</v>
      </c>
      <c r="F4" s="8">
        <v>3238.0</v>
      </c>
      <c r="G4" s="8"/>
      <c r="H4" s="8">
        <f t="shared" si="3"/>
        <v>3238</v>
      </c>
      <c r="I4" s="9">
        <f t="shared" si="4"/>
        <v>0.3421386306</v>
      </c>
      <c r="J4" s="8">
        <v>163.0</v>
      </c>
      <c r="K4" s="10">
        <f t="shared" si="5"/>
        <v>0.01722316145</v>
      </c>
      <c r="L4" s="11">
        <f t="shared" si="6"/>
        <v>9464</v>
      </c>
      <c r="N4" s="8">
        <f t="shared" si="7"/>
        <v>4844</v>
      </c>
    </row>
    <row r="5" ht="12.75" customHeight="1">
      <c r="A5" s="7">
        <v>2001.0</v>
      </c>
      <c r="B5" s="8">
        <v>6259.0</v>
      </c>
      <c r="C5" s="9">
        <f t="shared" si="1"/>
        <v>0.4149980109</v>
      </c>
      <c r="D5" s="8">
        <v>2260.0</v>
      </c>
      <c r="E5" s="9">
        <f t="shared" si="2"/>
        <v>0.1498475003</v>
      </c>
      <c r="F5" s="8">
        <v>5075.0</v>
      </c>
      <c r="G5" s="8"/>
      <c r="H5" s="8">
        <f t="shared" si="3"/>
        <v>5075</v>
      </c>
      <c r="I5" s="9">
        <f t="shared" si="4"/>
        <v>0.3364938337</v>
      </c>
      <c r="J5" s="8">
        <v>1488.0</v>
      </c>
      <c r="K5" s="10">
        <f t="shared" si="5"/>
        <v>0.09866065509</v>
      </c>
      <c r="L5" s="11">
        <f t="shared" si="6"/>
        <v>15082</v>
      </c>
      <c r="N5" s="8">
        <f t="shared" si="7"/>
        <v>7335</v>
      </c>
    </row>
    <row r="6" ht="12.75" customHeight="1">
      <c r="A6" s="7">
        <v>2002.0</v>
      </c>
      <c r="B6" s="8">
        <v>6459.0</v>
      </c>
      <c r="C6" s="9">
        <f t="shared" si="1"/>
        <v>0.5258059264</v>
      </c>
      <c r="D6" s="8">
        <v>1201.0</v>
      </c>
      <c r="E6" s="9">
        <f t="shared" si="2"/>
        <v>0.0977694562</v>
      </c>
      <c r="F6" s="8">
        <v>3796.0</v>
      </c>
      <c r="G6" s="8"/>
      <c r="H6" s="8">
        <f t="shared" si="3"/>
        <v>3796</v>
      </c>
      <c r="I6" s="9">
        <f t="shared" si="4"/>
        <v>0.3090198632</v>
      </c>
      <c r="J6" s="8">
        <v>828.0</v>
      </c>
      <c r="K6" s="10">
        <f t="shared" si="5"/>
        <v>0.06740475415</v>
      </c>
      <c r="L6" s="11">
        <f t="shared" si="6"/>
        <v>12284</v>
      </c>
      <c r="N6" s="8">
        <f t="shared" si="7"/>
        <v>4997</v>
      </c>
    </row>
    <row r="7" ht="12.75" customHeight="1">
      <c r="A7" s="7">
        <v>2003.0</v>
      </c>
      <c r="B7" s="8">
        <v>4825.0</v>
      </c>
      <c r="C7" s="9">
        <f t="shared" si="1"/>
        <v>0.5912265654</v>
      </c>
      <c r="D7" s="8">
        <v>935.0</v>
      </c>
      <c r="E7" s="9">
        <f t="shared" si="2"/>
        <v>0.114569293</v>
      </c>
      <c r="F7" s="8">
        <v>1852.0</v>
      </c>
      <c r="G7" s="8"/>
      <c r="H7" s="8">
        <f t="shared" si="3"/>
        <v>1852</v>
      </c>
      <c r="I7" s="9">
        <f t="shared" si="4"/>
        <v>0.2269329739</v>
      </c>
      <c r="J7" s="8">
        <v>549.0</v>
      </c>
      <c r="K7" s="10">
        <f t="shared" si="5"/>
        <v>0.06727116775</v>
      </c>
      <c r="L7" s="11">
        <f t="shared" si="6"/>
        <v>8161</v>
      </c>
      <c r="N7" s="8">
        <f t="shared" si="7"/>
        <v>2787</v>
      </c>
    </row>
    <row r="8" ht="12.75" customHeight="1">
      <c r="A8" s="7">
        <v>2004.0</v>
      </c>
      <c r="B8" s="8">
        <v>2308.0</v>
      </c>
      <c r="C8" s="9">
        <f t="shared" si="1"/>
        <v>0.6184351554</v>
      </c>
      <c r="D8" s="8">
        <v>347.0</v>
      </c>
      <c r="E8" s="9">
        <f t="shared" si="2"/>
        <v>0.09297963558</v>
      </c>
      <c r="F8" s="8">
        <v>863.0</v>
      </c>
      <c r="G8" s="8"/>
      <c r="H8" s="8">
        <f t="shared" si="3"/>
        <v>863</v>
      </c>
      <c r="I8" s="9">
        <f t="shared" si="4"/>
        <v>0.2312433012</v>
      </c>
      <c r="J8" s="8">
        <v>214.0</v>
      </c>
      <c r="K8" s="10">
        <f t="shared" si="5"/>
        <v>0.05734190782</v>
      </c>
      <c r="L8" s="11">
        <f t="shared" si="6"/>
        <v>3732</v>
      </c>
      <c r="N8" s="8">
        <f t="shared" si="7"/>
        <v>1210</v>
      </c>
    </row>
    <row r="9" ht="12.75" customHeight="1">
      <c r="A9" s="7">
        <v>2005.0</v>
      </c>
      <c r="B9" s="8">
        <v>2560.0</v>
      </c>
      <c r="C9" s="9">
        <f t="shared" si="1"/>
        <v>0.674927498</v>
      </c>
      <c r="D9" s="8">
        <v>103.0</v>
      </c>
      <c r="E9" s="9">
        <f t="shared" si="2"/>
        <v>0.02715528605</v>
      </c>
      <c r="F9" s="8">
        <v>1063.0</v>
      </c>
      <c r="G9" s="8"/>
      <c r="H9" s="8">
        <f t="shared" si="3"/>
        <v>1063</v>
      </c>
      <c r="I9" s="9">
        <f t="shared" si="4"/>
        <v>0.2802530978</v>
      </c>
      <c r="J9" s="8">
        <v>67.0</v>
      </c>
      <c r="K9" s="10">
        <f t="shared" si="5"/>
        <v>0.01766411811</v>
      </c>
      <c r="L9" s="11">
        <f t="shared" si="6"/>
        <v>3793</v>
      </c>
      <c r="N9" s="8">
        <f t="shared" si="7"/>
        <v>1166</v>
      </c>
    </row>
    <row r="10" ht="12.75" customHeight="1">
      <c r="A10" s="7">
        <v>2006.0</v>
      </c>
      <c r="B10" s="8">
        <v>1957.0</v>
      </c>
      <c r="C10" s="9">
        <f t="shared" si="1"/>
        <v>0.6218620909</v>
      </c>
      <c r="D10" s="8">
        <v>529.0</v>
      </c>
      <c r="E10" s="9">
        <f t="shared" si="2"/>
        <v>0.1680965999</v>
      </c>
      <c r="F10" s="8">
        <v>588.0</v>
      </c>
      <c r="G10" s="8"/>
      <c r="H10" s="8">
        <f t="shared" si="3"/>
        <v>588</v>
      </c>
      <c r="I10" s="9">
        <f t="shared" si="4"/>
        <v>0.1868446139</v>
      </c>
      <c r="J10" s="8">
        <v>73.0</v>
      </c>
      <c r="K10" s="10">
        <f t="shared" si="5"/>
        <v>0.02319669527</v>
      </c>
      <c r="L10" s="11">
        <f t="shared" si="6"/>
        <v>3147</v>
      </c>
      <c r="N10" s="8">
        <f t="shared" si="7"/>
        <v>1117</v>
      </c>
    </row>
    <row r="11" ht="12.75" customHeight="1">
      <c r="A11" s="7">
        <v>2007.0</v>
      </c>
      <c r="B11" s="8">
        <v>1708.0</v>
      </c>
      <c r="C11" s="9">
        <f t="shared" si="1"/>
        <v>0.6514111365</v>
      </c>
      <c r="D11" s="8">
        <v>115.0</v>
      </c>
      <c r="E11" s="9">
        <f t="shared" si="2"/>
        <v>0.04385964912</v>
      </c>
      <c r="F11" s="8">
        <v>751.0</v>
      </c>
      <c r="G11" s="8"/>
      <c r="H11" s="8">
        <f t="shared" si="3"/>
        <v>751</v>
      </c>
      <c r="I11" s="9">
        <f t="shared" si="4"/>
        <v>0.2864225782</v>
      </c>
      <c r="J11" s="8">
        <v>48.0</v>
      </c>
      <c r="K11" s="10">
        <f t="shared" si="5"/>
        <v>0.01830663616</v>
      </c>
      <c r="L11" s="11">
        <f t="shared" si="6"/>
        <v>2622</v>
      </c>
      <c r="N11" s="8">
        <f t="shared" si="7"/>
        <v>866</v>
      </c>
    </row>
    <row r="12" ht="12.75" customHeight="1">
      <c r="A12" s="7">
        <v>2008.0</v>
      </c>
      <c r="B12" s="8">
        <v>3229.0</v>
      </c>
      <c r="C12" s="9">
        <f t="shared" si="1"/>
        <v>0.6881926684</v>
      </c>
      <c r="D12" s="8">
        <v>347.0</v>
      </c>
      <c r="E12" s="9">
        <f t="shared" si="2"/>
        <v>0.07395566922</v>
      </c>
      <c r="F12" s="8">
        <v>695.0</v>
      </c>
      <c r="G12" s="8">
        <v>138.0</v>
      </c>
      <c r="H12" s="8">
        <f t="shared" si="3"/>
        <v>833</v>
      </c>
      <c r="I12" s="9">
        <f t="shared" si="4"/>
        <v>0.1775362319</v>
      </c>
      <c r="J12" s="8">
        <v>283.0</v>
      </c>
      <c r="K12" s="10">
        <f t="shared" si="5"/>
        <v>0.06031543052</v>
      </c>
      <c r="L12" s="11">
        <f t="shared" ref="L12:L21" si="8">SUM(B12,D12,H12,J12)</f>
        <v>4692</v>
      </c>
      <c r="N12" s="8">
        <f t="shared" si="7"/>
        <v>1180</v>
      </c>
    </row>
    <row r="13" ht="12.75" customHeight="1">
      <c r="A13" s="7">
        <v>2009.0</v>
      </c>
      <c r="B13" s="8">
        <v>3232.0</v>
      </c>
      <c r="C13" s="9">
        <f t="shared" si="1"/>
        <v>0.649387181</v>
      </c>
      <c r="D13" s="12">
        <v>640.0</v>
      </c>
      <c r="E13" s="9">
        <f t="shared" si="2"/>
        <v>0.128591521</v>
      </c>
      <c r="F13" s="8">
        <v>700.0</v>
      </c>
      <c r="G13" s="8">
        <v>210.0</v>
      </c>
      <c r="H13" s="8">
        <f t="shared" si="3"/>
        <v>910</v>
      </c>
      <c r="I13" s="9">
        <f t="shared" si="4"/>
        <v>0.1828410689</v>
      </c>
      <c r="J13" s="8">
        <v>195.0</v>
      </c>
      <c r="K13" s="10">
        <f t="shared" si="5"/>
        <v>0.03918022905</v>
      </c>
      <c r="L13" s="11">
        <f t="shared" si="8"/>
        <v>4977</v>
      </c>
      <c r="N13" s="8">
        <f t="shared" si="7"/>
        <v>1550</v>
      </c>
    </row>
    <row r="14" ht="12.75" customHeight="1">
      <c r="A14" s="7">
        <v>2010.0</v>
      </c>
      <c r="B14" s="8">
        <v>11307.0</v>
      </c>
      <c r="C14" s="9">
        <f t="shared" si="1"/>
        <v>0.8156831626</v>
      </c>
      <c r="D14" s="8">
        <v>993.0</v>
      </c>
      <c r="E14" s="9">
        <f t="shared" si="2"/>
        <v>0.07163468475</v>
      </c>
      <c r="F14" s="8">
        <v>991.0</v>
      </c>
      <c r="G14" s="8">
        <v>323.0</v>
      </c>
      <c r="H14" s="8">
        <f t="shared" si="3"/>
        <v>1314</v>
      </c>
      <c r="I14" s="9">
        <f t="shared" si="4"/>
        <v>0.09479151638</v>
      </c>
      <c r="J14" s="8">
        <v>248.0</v>
      </c>
      <c r="K14" s="10">
        <f t="shared" si="5"/>
        <v>0.01789063627</v>
      </c>
      <c r="L14" s="11">
        <f t="shared" si="8"/>
        <v>13862</v>
      </c>
      <c r="N14" s="8">
        <f t="shared" si="7"/>
        <v>2307</v>
      </c>
    </row>
    <row r="15" ht="12.75" customHeight="1">
      <c r="A15" s="7">
        <v>2011.0</v>
      </c>
      <c r="B15" s="8">
        <v>4970.0</v>
      </c>
      <c r="C15" s="9">
        <f t="shared" si="1"/>
        <v>0.7110564267</v>
      </c>
      <c r="D15" s="8">
        <v>873.0</v>
      </c>
      <c r="E15" s="9">
        <f t="shared" si="2"/>
        <v>0.1248998512</v>
      </c>
      <c r="F15" s="8">
        <v>440.0</v>
      </c>
      <c r="G15" s="8">
        <v>365.0</v>
      </c>
      <c r="H15" s="8">
        <f t="shared" si="3"/>
        <v>805</v>
      </c>
      <c r="I15" s="9">
        <f t="shared" si="4"/>
        <v>0.1151711114</v>
      </c>
      <c r="J15" s="8">
        <v>341.6</v>
      </c>
      <c r="K15" s="10">
        <f t="shared" si="5"/>
        <v>0.04887261074</v>
      </c>
      <c r="L15" s="11">
        <f t="shared" si="8"/>
        <v>6989.6</v>
      </c>
      <c r="N15" s="8">
        <f t="shared" si="7"/>
        <v>1678</v>
      </c>
    </row>
    <row r="16" ht="12.75" customHeight="1">
      <c r="A16" s="7">
        <v>2012.0</v>
      </c>
      <c r="B16" s="8">
        <v>3749.0</v>
      </c>
      <c r="C16" s="9">
        <f t="shared" si="1"/>
        <v>0.5299389348</v>
      </c>
      <c r="D16" s="8">
        <v>971.0</v>
      </c>
      <c r="E16" s="9">
        <f t="shared" si="2"/>
        <v>0.1372554563</v>
      </c>
      <c r="F16" s="8">
        <v>1025.0</v>
      </c>
      <c r="G16" s="8">
        <v>1011.0</v>
      </c>
      <c r="H16" s="8">
        <f t="shared" si="3"/>
        <v>2036</v>
      </c>
      <c r="I16" s="9">
        <f t="shared" si="4"/>
        <v>0.2877982585</v>
      </c>
      <c r="J16" s="8">
        <v>318.4</v>
      </c>
      <c r="K16" s="10">
        <f t="shared" si="5"/>
        <v>0.04500735045</v>
      </c>
      <c r="L16" s="11">
        <f t="shared" si="8"/>
        <v>7074.4</v>
      </c>
      <c r="N16" s="8">
        <f t="shared" si="7"/>
        <v>3007</v>
      </c>
    </row>
    <row r="17" ht="12.75" customHeight="1">
      <c r="A17" s="7">
        <v>2013.0</v>
      </c>
      <c r="B17" s="8">
        <v>2094.0</v>
      </c>
      <c r="C17" s="9">
        <f t="shared" si="1"/>
        <v>0.632819583</v>
      </c>
      <c r="D17" s="8">
        <v>323.0</v>
      </c>
      <c r="E17" s="9">
        <f t="shared" si="2"/>
        <v>0.09761257177</v>
      </c>
      <c r="F17" s="8">
        <v>466.0</v>
      </c>
      <c r="G17" s="8">
        <v>212.0</v>
      </c>
      <c r="H17" s="8">
        <f t="shared" si="3"/>
        <v>678</v>
      </c>
      <c r="I17" s="9">
        <f t="shared" si="4"/>
        <v>0.2048957389</v>
      </c>
      <c r="J17" s="8">
        <v>214.0</v>
      </c>
      <c r="K17" s="10">
        <f t="shared" si="5"/>
        <v>0.06467210638</v>
      </c>
      <c r="L17" s="11">
        <f t="shared" si="8"/>
        <v>3309</v>
      </c>
      <c r="N17" s="8">
        <f t="shared" si="7"/>
        <v>1001</v>
      </c>
    </row>
    <row r="18" ht="12.75" customHeight="1">
      <c r="A18" s="7">
        <v>2014.0</v>
      </c>
      <c r="B18" s="8">
        <v>4375.0</v>
      </c>
      <c r="C18" s="9">
        <f t="shared" si="1"/>
        <v>0.7285595337</v>
      </c>
      <c r="D18" s="8">
        <v>390.0</v>
      </c>
      <c r="E18" s="9">
        <f t="shared" si="2"/>
        <v>0.06494587843</v>
      </c>
      <c r="F18" s="8">
        <v>562.0</v>
      </c>
      <c r="G18" s="8">
        <v>256.0</v>
      </c>
      <c r="H18" s="8">
        <f t="shared" si="3"/>
        <v>818</v>
      </c>
      <c r="I18" s="9">
        <f t="shared" si="4"/>
        <v>0.1362198168</v>
      </c>
      <c r="J18" s="8">
        <v>422.0</v>
      </c>
      <c r="K18" s="10">
        <f t="shared" si="5"/>
        <v>0.07027477102</v>
      </c>
      <c r="L18" s="11">
        <f t="shared" si="8"/>
        <v>6005</v>
      </c>
      <c r="N18" s="8">
        <f t="shared" si="7"/>
        <v>1208</v>
      </c>
    </row>
    <row r="19" ht="12.75" customHeight="1">
      <c r="A19" s="7">
        <v>2015.0</v>
      </c>
      <c r="B19" s="8">
        <v>6557.0</v>
      </c>
      <c r="C19" s="9">
        <f t="shared" si="1"/>
        <v>0.8046583546</v>
      </c>
      <c r="D19" s="8">
        <v>433.0</v>
      </c>
      <c r="E19" s="9">
        <f t="shared" si="2"/>
        <v>0.05313665816</v>
      </c>
      <c r="F19" s="8">
        <v>624.0</v>
      </c>
      <c r="G19" s="8">
        <v>284.0</v>
      </c>
      <c r="H19" s="8">
        <f t="shared" si="3"/>
        <v>908</v>
      </c>
      <c r="I19" s="9">
        <f t="shared" si="4"/>
        <v>0.1114274494</v>
      </c>
      <c r="J19" s="8">
        <v>250.8</v>
      </c>
      <c r="K19" s="10">
        <f t="shared" si="5"/>
        <v>0.0307775378</v>
      </c>
      <c r="L19" s="11">
        <f t="shared" si="8"/>
        <v>8148.8</v>
      </c>
      <c r="N19" s="8">
        <f t="shared" si="7"/>
        <v>1341</v>
      </c>
    </row>
    <row r="20" ht="12.75" customHeight="1">
      <c r="A20" s="7">
        <v>2016.0</v>
      </c>
      <c r="B20" s="8">
        <v>3241.0</v>
      </c>
      <c r="C20" s="9">
        <f t="shared" si="1"/>
        <v>0.6204058193</v>
      </c>
      <c r="D20" s="13">
        <v>303.0</v>
      </c>
      <c r="E20" s="9">
        <f t="shared" si="2"/>
        <v>0.05800153139</v>
      </c>
      <c r="F20" s="8">
        <v>1181.0</v>
      </c>
      <c r="G20" s="13">
        <v>369.0</v>
      </c>
      <c r="H20" s="8">
        <f t="shared" si="3"/>
        <v>1550</v>
      </c>
      <c r="I20" s="9">
        <f t="shared" si="4"/>
        <v>0.2967075038</v>
      </c>
      <c r="J20" s="8">
        <v>130.0</v>
      </c>
      <c r="K20" s="10">
        <f t="shared" si="5"/>
        <v>0.02488514548</v>
      </c>
      <c r="L20" s="11">
        <f t="shared" si="8"/>
        <v>5224</v>
      </c>
      <c r="N20" s="8">
        <f t="shared" si="7"/>
        <v>1853</v>
      </c>
    </row>
    <row r="21" ht="12.75" customHeight="1">
      <c r="A21" s="14">
        <v>2017.0</v>
      </c>
      <c r="B21" s="15">
        <v>1156.0</v>
      </c>
      <c r="C21" s="9">
        <f t="shared" si="1"/>
        <v>0.8158080452</v>
      </c>
      <c r="D21" s="16">
        <v>41.0</v>
      </c>
      <c r="E21" s="9">
        <f t="shared" si="2"/>
        <v>0.02893436838</v>
      </c>
      <c r="F21" s="16">
        <v>110.0</v>
      </c>
      <c r="G21" s="16">
        <v>34.0</v>
      </c>
      <c r="H21" s="16">
        <f>SUM(F21+G21)</f>
        <v>144</v>
      </c>
      <c r="I21" s="9">
        <f t="shared" si="4"/>
        <v>0.1016231475</v>
      </c>
      <c r="J21" s="16">
        <v>76.0</v>
      </c>
      <c r="K21" s="10">
        <f t="shared" si="5"/>
        <v>0.05363443896</v>
      </c>
      <c r="L21" s="11">
        <f t="shared" si="8"/>
        <v>1417</v>
      </c>
      <c r="N21" s="8">
        <f t="shared" si="7"/>
        <v>185</v>
      </c>
    </row>
    <row r="22" ht="12.75" customHeight="1">
      <c r="A22" s="17">
        <v>2018.0</v>
      </c>
      <c r="L22" s="17">
        <v>976.0</v>
      </c>
    </row>
    <row r="23" ht="12.75" customHeight="1">
      <c r="A23" s="17">
        <v>2019.0</v>
      </c>
      <c r="L23" s="17">
        <v>1404.0</v>
      </c>
    </row>
    <row r="24" ht="12.75" customHeight="1">
      <c r="A24" s="17">
        <v>2020.0</v>
      </c>
      <c r="L24" s="17">
        <v>2262.0</v>
      </c>
    </row>
    <row r="25" ht="12.75" customHeight="1">
      <c r="A25" s="17">
        <v>2021.0</v>
      </c>
      <c r="L25" s="17">
        <v>4566.0</v>
      </c>
    </row>
    <row r="26" ht="12.75" customHeight="1">
      <c r="A26" s="17">
        <v>2022.0</v>
      </c>
      <c r="L26" s="17">
        <v>11002.0</v>
      </c>
    </row>
    <row r="27" ht="12.75" customHeight="1">
      <c r="A27" s="17">
        <v>2023.0</v>
      </c>
      <c r="H27" s="17">
        <v>3192.0</v>
      </c>
    </row>
    <row r="28" ht="12.75" customHeight="1">
      <c r="A28" s="17">
        <v>2024.0</v>
      </c>
    </row>
    <row r="29" ht="12.75" customHeight="1"/>
    <row r="30" ht="12.75" customHeight="1">
      <c r="I30" s="2" t="s">
        <v>21</v>
      </c>
    </row>
    <row r="31" ht="12.75" customHeight="1">
      <c r="H31" s="18" t="s">
        <v>12</v>
      </c>
      <c r="I31" s="18" t="s">
        <v>7</v>
      </c>
      <c r="J31" s="18" t="s">
        <v>8</v>
      </c>
      <c r="K31" s="18" t="s">
        <v>22</v>
      </c>
    </row>
    <row r="32" ht="12.75" customHeight="1">
      <c r="H32" s="19">
        <v>2008.0</v>
      </c>
      <c r="I32" s="8">
        <v>695.0</v>
      </c>
      <c r="J32" s="8">
        <v>138.0</v>
      </c>
      <c r="K32" s="20">
        <f t="shared" ref="K32:K35" si="9">I32/J32</f>
        <v>5.036231884</v>
      </c>
    </row>
    <row r="33" ht="12.75" customHeight="1">
      <c r="H33" s="21">
        <v>2009.0</v>
      </c>
      <c r="I33" s="8">
        <v>700.0</v>
      </c>
      <c r="J33" s="8">
        <v>210.0</v>
      </c>
      <c r="K33" s="20">
        <f t="shared" si="9"/>
        <v>3.333333333</v>
      </c>
    </row>
    <row r="34" ht="12.75" customHeight="1">
      <c r="H34" s="21">
        <v>2010.0</v>
      </c>
      <c r="I34" s="8">
        <v>991.0</v>
      </c>
      <c r="J34" s="8">
        <v>323.0</v>
      </c>
      <c r="K34" s="20">
        <f t="shared" si="9"/>
        <v>3.068111455</v>
      </c>
    </row>
    <row r="35" ht="12.75" customHeight="1">
      <c r="H35" s="22">
        <v>2011.0</v>
      </c>
      <c r="I35" s="15">
        <v>440.0</v>
      </c>
      <c r="J35" s="15">
        <v>365.0</v>
      </c>
      <c r="K35" s="23">
        <f t="shared" si="9"/>
        <v>1.205479452</v>
      </c>
    </row>
    <row r="36" ht="12.75" customHeight="1"/>
    <row r="37" ht="12.75" customHeight="1">
      <c r="J37" s="24" t="s">
        <v>23</v>
      </c>
      <c r="K37" s="20">
        <f>AVERAGE(K32:K35)</f>
        <v>3.160789031</v>
      </c>
    </row>
    <row r="38" ht="12.75" customHeight="1"/>
    <row r="39" ht="12.75" customHeight="1">
      <c r="H39" s="2" t="s">
        <v>24</v>
      </c>
    </row>
    <row r="40" ht="12.75" customHeight="1">
      <c r="H40" s="18" t="s">
        <v>12</v>
      </c>
      <c r="I40" s="18" t="s">
        <v>25</v>
      </c>
      <c r="J40" s="18" t="s">
        <v>26</v>
      </c>
      <c r="K40" s="18" t="s">
        <v>27</v>
      </c>
    </row>
    <row r="41" ht="12.75" customHeight="1">
      <c r="H41" s="13">
        <v>2013.0</v>
      </c>
      <c r="I41" s="25">
        <f t="shared" ref="I41:I45" si="10">D17*2.0967</f>
        <v>677.2341</v>
      </c>
      <c r="J41" s="25">
        <f t="shared" ref="J41:J45" si="11">I41-K41</f>
        <v>465.5984438</v>
      </c>
      <c r="K41" s="25">
        <f t="shared" ref="K41:K45" si="12">I41/3.2</f>
        <v>211.6356563</v>
      </c>
    </row>
    <row r="42" ht="12.75" customHeight="1">
      <c r="H42" s="13">
        <v>2014.0</v>
      </c>
      <c r="I42" s="25">
        <f t="shared" si="10"/>
        <v>817.713</v>
      </c>
      <c r="J42" s="25">
        <f t="shared" si="11"/>
        <v>562.1776875</v>
      </c>
      <c r="K42" s="25">
        <f t="shared" si="12"/>
        <v>255.5353125</v>
      </c>
    </row>
    <row r="43" ht="12.75" customHeight="1">
      <c r="H43" s="13">
        <v>2015.0</v>
      </c>
      <c r="I43" s="25">
        <f t="shared" si="10"/>
        <v>907.8711</v>
      </c>
      <c r="J43" s="25">
        <f t="shared" si="11"/>
        <v>624.1613813</v>
      </c>
      <c r="K43" s="25">
        <f t="shared" si="12"/>
        <v>283.7097188</v>
      </c>
    </row>
    <row r="44" ht="12.75" customHeight="1">
      <c r="H44" s="13">
        <v>2016.0</v>
      </c>
      <c r="I44" s="25">
        <f t="shared" si="10"/>
        <v>635.3001</v>
      </c>
      <c r="J44" s="25">
        <f t="shared" si="11"/>
        <v>436.7688188</v>
      </c>
      <c r="K44" s="25">
        <f t="shared" si="12"/>
        <v>198.5312813</v>
      </c>
    </row>
    <row r="45" ht="12.75" customHeight="1">
      <c r="H45" s="13">
        <v>2017.0</v>
      </c>
      <c r="I45" s="25">
        <f t="shared" si="10"/>
        <v>85.9647</v>
      </c>
      <c r="J45" s="25">
        <f t="shared" si="11"/>
        <v>59.10073125</v>
      </c>
      <c r="K45" s="25">
        <f t="shared" si="12"/>
        <v>26.86396875</v>
      </c>
    </row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</sheetData>
  <autoFilter ref="$A$2:$N$2">
    <sortState ref="A2:N2">
      <sortCondition ref="A2"/>
    </sortState>
  </autoFilter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2004-12-08T21:33:36Z</dcterms:created>
  <dc:creator>Arthur E Viola</dc:creator>
</cp:coreProperties>
</file>