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pac\OneDrive\Desktop\1-HTML-CSS-JavaScript\Other Projects\Free Fall Ball 2\"/>
    </mc:Choice>
  </mc:AlternateContent>
  <xr:revisionPtr revIDLastSave="1" documentId="11_470484A1CF299B981DED04A228341A5947D0318D" xr6:coauthVersionLast="38" xr6:coauthVersionMax="38" xr10:uidLastSave="{99A673EC-CD27-42A8-A46F-6E1ABC1EFBF8}"/>
  <bookViews>
    <workbookView xWindow="480" yWindow="120" windowWidth="27792" windowHeight="12588" activeTab="1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B42" i="2" l="1"/>
  <c r="B41" i="2"/>
  <c r="B45" i="2"/>
  <c r="B44" i="2"/>
  <c r="B50" i="2"/>
  <c r="B15" i="2"/>
  <c r="B16" i="2"/>
  <c r="B6" i="2"/>
  <c r="B28" i="2"/>
  <c r="B27" i="2"/>
  <c r="B26" i="2"/>
  <c r="B24" i="2"/>
  <c r="B23" i="2"/>
  <c r="B22" i="2"/>
  <c r="B20" i="2"/>
  <c r="B19" i="2"/>
  <c r="J9" i="2"/>
  <c r="D12" i="2"/>
  <c r="J10" i="2" s="1"/>
  <c r="J14" i="2"/>
  <c r="J19" i="2"/>
  <c r="J20" i="2"/>
  <c r="K12" i="2"/>
  <c r="K13" i="2"/>
  <c r="K22" i="2"/>
  <c r="K23" i="2"/>
  <c r="K9" i="2"/>
  <c r="K21" i="2" l="1"/>
  <c r="J29" i="2"/>
  <c r="J18" i="2"/>
  <c r="K20" i="2"/>
  <c r="J17" i="2"/>
  <c r="K29" i="2"/>
  <c r="K19" i="2"/>
  <c r="J27" i="2"/>
  <c r="J13" i="2"/>
  <c r="K30" i="2"/>
  <c r="J28" i="2"/>
  <c r="K28" i="2"/>
  <c r="K16" i="2"/>
  <c r="J26" i="2"/>
  <c r="J12" i="2"/>
  <c r="K27" i="2"/>
  <c r="K15" i="2"/>
  <c r="J25" i="2"/>
  <c r="J11" i="2"/>
  <c r="K24" i="2"/>
  <c r="K14" i="2"/>
  <c r="J21" i="2"/>
  <c r="K11" i="2"/>
  <c r="J24" i="2"/>
  <c r="J16" i="2"/>
  <c r="J15" i="2"/>
  <c r="K26" i="2"/>
  <c r="K18" i="2"/>
  <c r="K10" i="2"/>
  <c r="J23" i="2"/>
  <c r="K25" i="2"/>
  <c r="K17" i="2"/>
  <c r="J30" i="2"/>
  <c r="J22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F29" i="2" s="1"/>
  <c r="G29" i="2"/>
  <c r="G30" i="2"/>
  <c r="C12" i="2" s="1"/>
  <c r="G9" i="2"/>
  <c r="F22" i="2"/>
  <c r="F23" i="2"/>
  <c r="F30" i="2"/>
  <c r="F9" i="2"/>
  <c r="F14" i="2" s="1"/>
  <c r="J9" i="1"/>
  <c r="I9" i="1" s="1"/>
  <c r="F10" i="1"/>
  <c r="F27" i="2" l="1"/>
  <c r="I17" i="2"/>
  <c r="F28" i="2"/>
  <c r="F25" i="2"/>
  <c r="F24" i="2"/>
  <c r="I24" i="2"/>
  <c r="F21" i="2"/>
  <c r="F20" i="2"/>
  <c r="I30" i="2"/>
  <c r="F19" i="2"/>
  <c r="F18" i="2"/>
  <c r="I29" i="2"/>
  <c r="I28" i="2"/>
  <c r="I20" i="2"/>
  <c r="I12" i="2"/>
  <c r="F17" i="2"/>
  <c r="F16" i="2"/>
  <c r="F15" i="2"/>
  <c r="I27" i="2"/>
  <c r="I19" i="2"/>
  <c r="I26" i="2"/>
  <c r="I18" i="2"/>
  <c r="F12" i="2"/>
  <c r="F13" i="2"/>
  <c r="F26" i="2"/>
  <c r="I10" i="2"/>
  <c r="F11" i="2"/>
  <c r="F10" i="2"/>
  <c r="I25" i="2"/>
  <c r="I23" i="2"/>
  <c r="I21" i="2"/>
  <c r="I15" i="2"/>
  <c r="I13" i="2"/>
  <c r="I11" i="2"/>
  <c r="I22" i="2"/>
  <c r="I16" i="2"/>
  <c r="I14" i="2"/>
  <c r="J10" i="1"/>
  <c r="I10" i="1" s="1"/>
  <c r="J11" i="1" l="1"/>
  <c r="I11" i="1" s="1"/>
  <c r="J12" i="1" l="1"/>
  <c r="I12" i="1" s="1"/>
  <c r="J13" i="1" l="1"/>
  <c r="I13" i="1" s="1"/>
  <c r="J14" i="1" l="1"/>
  <c r="I14" i="1" s="1"/>
  <c r="J15" i="1" l="1"/>
  <c r="I15" i="1" s="1"/>
  <c r="J16" i="1" l="1"/>
  <c r="I16" i="1" s="1"/>
  <c r="J17" i="1" l="1"/>
  <c r="I17" i="1" s="1"/>
  <c r="J18" i="1" l="1"/>
  <c r="I18" i="1" s="1"/>
  <c r="J19" i="1" l="1"/>
  <c r="I19" i="1" s="1"/>
  <c r="J20" i="1" l="1"/>
  <c r="I20" i="1" s="1"/>
  <c r="J21" i="1" l="1"/>
  <c r="I21" i="1" s="1"/>
  <c r="J22" i="1" l="1"/>
  <c r="I22" i="1" s="1"/>
  <c r="J23" i="1" l="1"/>
  <c r="I23" i="1" s="1"/>
  <c r="J24" i="1" l="1"/>
  <c r="I24" i="1" s="1"/>
  <c r="J25" i="1" l="1"/>
  <c r="I25" i="1" s="1"/>
  <c r="J26" i="1" l="1"/>
  <c r="I26" i="1" s="1"/>
  <c r="J27" i="1" l="1"/>
  <c r="I27" i="1" s="1"/>
  <c r="J28" i="1" l="1"/>
  <c r="I28" i="1" s="1"/>
  <c r="J29" i="1" l="1"/>
  <c r="I29" i="1" s="1"/>
  <c r="J30" i="1" l="1"/>
  <c r="I30" i="1" s="1"/>
  <c r="J31" i="1" l="1"/>
  <c r="I31" i="1" s="1"/>
  <c r="J32" i="1" l="1"/>
  <c r="I32" i="1" s="1"/>
  <c r="J33" i="1" l="1"/>
  <c r="I33" i="1" s="1"/>
  <c r="J34" i="1" l="1"/>
  <c r="I34" i="1" s="1"/>
</calcChain>
</file>

<file path=xl/sharedStrings.xml><?xml version="1.0" encoding="utf-8"?>
<sst xmlns="http://schemas.openxmlformats.org/spreadsheetml/2006/main" count="17" uniqueCount="13">
  <si>
    <t>Vi</t>
  </si>
  <si>
    <t>m/s</t>
  </si>
  <si>
    <t>V0</t>
  </si>
  <si>
    <t>h, [m]</t>
  </si>
  <si>
    <t>h0</t>
  </si>
  <si>
    <t>hi</t>
  </si>
  <si>
    <t>v, [m/s]</t>
  </si>
  <si>
    <t>x(t)</t>
  </si>
  <si>
    <t>v(t)</t>
  </si>
  <si>
    <t>V_0</t>
  </si>
  <si>
    <t>X_0</t>
  </si>
  <si>
    <t>delta_x(t)</t>
  </si>
  <si>
    <t>time,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</si>
</sst>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5" xfId="0" applyBorder="1"/>
    <xf numFmtId="0" fontId="0" fillId="2" borderId="5" xfId="0" applyFill="1" applyBorder="1"/>
    <xf numFmtId="0" fontId="0" fillId="3" borderId="5" xfId="0" applyFill="1" applyBorder="1"/>
    <xf numFmtId="0" fontId="2" fillId="4" borderId="0" xfId="0" applyFont="1" applyFill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" fillId="5" borderId="0" xfId="0" applyFont="1" applyFill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Sheet1!$J$8</c:f>
              <c:strCache>
                <c:ptCount val="1"/>
                <c:pt idx="0">
                  <c:v>h, [m]</c:v>
                </c:pt>
              </c:strCache>
            </c:strRef>
          </c:tx>
          <c:marker>
            <c:symbol val="none"/>
          </c:marker>
          <c:xVal>
            <c:numRef>
              <c:f>Sheet1!$I$9:$I$34</c:f>
              <c:numCache>
                <c:formatCode>General</c:formatCode>
                <c:ptCount val="26"/>
                <c:pt idx="0">
                  <c:v>0</c:v>
                </c:pt>
                <c:pt idx="1">
                  <c:v>4.4294469180700204</c:v>
                </c:pt>
                <c:pt idx="2">
                  <c:v>6.2641839053463304</c:v>
                </c:pt>
                <c:pt idx="3">
                  <c:v>7.6720271115266527</c:v>
                </c:pt>
                <c:pt idx="4">
                  <c:v>8.8588938361400409</c:v>
                </c:pt>
                <c:pt idx="5">
                  <c:v>9.9045444115315071</c:v>
                </c:pt>
                <c:pt idx="6">
                  <c:v>10.849884792015075</c:v>
                </c:pt>
                <c:pt idx="7">
                  <c:v>11.719214990774766</c:v>
                </c:pt>
                <c:pt idx="8">
                  <c:v>12.528367810692661</c:v>
                </c:pt>
                <c:pt idx="9">
                  <c:v>13.288340754210061</c:v>
                </c:pt>
                <c:pt idx="10">
                  <c:v>14.007141035914502</c:v>
                </c:pt>
                <c:pt idx="11">
                  <c:v>14.690813456034354</c:v>
                </c:pt>
                <c:pt idx="12">
                  <c:v>15.344054223053305</c:v>
                </c:pt>
                <c:pt idx="13">
                  <c:v>15.970597985047398</c:v>
                </c:pt>
                <c:pt idx="14">
                  <c:v>16.573472780319761</c:v>
                </c:pt>
                <c:pt idx="15">
                  <c:v>17.155174146594955</c:v>
                </c:pt>
                <c:pt idx="16">
                  <c:v>17.717787672280082</c:v>
                </c:pt>
                <c:pt idx="17">
                  <c:v>18.263077506269308</c:v>
                </c:pt>
                <c:pt idx="18">
                  <c:v>18.792551716038989</c:v>
                </c:pt>
                <c:pt idx="19">
                  <c:v>19.307511491644902</c:v>
                </c:pt>
                <c:pt idx="20">
                  <c:v>19.809088823063014</c:v>
                </c:pt>
                <c:pt idx="21">
                  <c:v>20.298275788844727</c:v>
                </c:pt>
                <c:pt idx="22">
                  <c:v>20.775947631816944</c:v>
                </c:pt>
                <c:pt idx="23">
                  <c:v>21.242881160520575</c:v>
                </c:pt>
                <c:pt idx="24">
                  <c:v>21.69976958403015</c:v>
                </c:pt>
                <c:pt idx="25">
                  <c:v>22.147234590350102</c:v>
                </c:pt>
              </c:numCache>
            </c:numRef>
          </c:xVal>
          <c:yVal>
            <c:numRef>
              <c:f>Sheet1!$J$9:$J$34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1E-47AA-AFA4-2634EB41F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69664"/>
        <c:axId val="48367104"/>
      </c:scatterChart>
      <c:valAx>
        <c:axId val="48369664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Velocity, [m/s]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367104"/>
        <c:crosses val="autoZero"/>
        <c:crossBetween val="midCat"/>
      </c:valAx>
      <c:valAx>
        <c:axId val="48367104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Height,</a:t>
                </a:r>
                <a:r>
                  <a:rPr lang="en-US" baseline="0"/>
                  <a:t> [m]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36966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342900</xdr:colOff>
      <xdr:row>3</xdr:row>
      <xdr:rowOff>100011</xdr:rowOff>
    </xdr:from>
    <xdr:to>
      <xdr:col>23</xdr:col>
      <xdr:colOff>95250</xdr:colOff>
      <xdr:row>24</xdr:row>
      <xdr:rowOff>161924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8:J34"/>
  <sheetViews>
    <sheetView topLeftCell="A10" workbookViewId="0">
      <selection activeCell="C23" sqref="C23"/>
    </sheetView>
  </sheetViews>
  <sheetFormatPr defaultRowHeight="14.4" x14ac:dyDescent="0.3"/>
  <sheetData>
    <row r="8" spans="5:10" x14ac:dyDescent="0.3">
      <c r="F8" t="s">
        <v>1</v>
      </c>
      <c r="I8" t="s">
        <v>6</v>
      </c>
      <c r="J8" t="s">
        <v>3</v>
      </c>
    </row>
    <row r="9" spans="5:10" x14ac:dyDescent="0.3">
      <c r="E9" s="2" t="s">
        <v>2</v>
      </c>
      <c r="F9" s="2">
        <v>0</v>
      </c>
      <c r="I9">
        <f t="shared" ref="I9:I34" si="0">SQRT(2*9.81*($J9-$F$11))+$F$9</f>
        <v>0</v>
      </c>
      <c r="J9">
        <f>$F$11</f>
        <v>0</v>
      </c>
    </row>
    <row r="10" spans="5:10" x14ac:dyDescent="0.3">
      <c r="E10" s="1" t="s">
        <v>0</v>
      </c>
      <c r="F10" s="1">
        <f>SQRT(2*9.81*($F12-$F11))-$F9</f>
        <v>22.147234590350102</v>
      </c>
      <c r="I10">
        <f t="shared" si="0"/>
        <v>4.4294469180700204</v>
      </c>
      <c r="J10">
        <f>J9+1</f>
        <v>1</v>
      </c>
    </row>
    <row r="11" spans="5:10" x14ac:dyDescent="0.3">
      <c r="E11" s="2" t="s">
        <v>4</v>
      </c>
      <c r="F11" s="2">
        <v>0</v>
      </c>
      <c r="I11">
        <f t="shared" si="0"/>
        <v>6.2641839053463304</v>
      </c>
      <c r="J11">
        <f t="shared" ref="J11:J34" si="1">J10+1</f>
        <v>2</v>
      </c>
    </row>
    <row r="12" spans="5:10" x14ac:dyDescent="0.3">
      <c r="E12" s="1" t="s">
        <v>5</v>
      </c>
      <c r="F12" s="1">
        <v>25</v>
      </c>
      <c r="I12">
        <f t="shared" si="0"/>
        <v>7.6720271115266527</v>
      </c>
      <c r="J12">
        <f t="shared" si="1"/>
        <v>3</v>
      </c>
    </row>
    <row r="13" spans="5:10" x14ac:dyDescent="0.3">
      <c r="I13">
        <f t="shared" si="0"/>
        <v>8.8588938361400409</v>
      </c>
      <c r="J13">
        <f t="shared" si="1"/>
        <v>4</v>
      </c>
    </row>
    <row r="14" spans="5:10" x14ac:dyDescent="0.3">
      <c r="I14">
        <f t="shared" si="0"/>
        <v>9.9045444115315071</v>
      </c>
      <c r="J14">
        <f t="shared" si="1"/>
        <v>5</v>
      </c>
    </row>
    <row r="15" spans="5:10" x14ac:dyDescent="0.3">
      <c r="I15">
        <f t="shared" si="0"/>
        <v>10.849884792015075</v>
      </c>
      <c r="J15">
        <f t="shared" si="1"/>
        <v>6</v>
      </c>
    </row>
    <row r="16" spans="5:10" x14ac:dyDescent="0.3">
      <c r="I16">
        <f t="shared" si="0"/>
        <v>11.719214990774766</v>
      </c>
      <c r="J16">
        <f t="shared" si="1"/>
        <v>7</v>
      </c>
    </row>
    <row r="17" spans="9:10" x14ac:dyDescent="0.3">
      <c r="I17">
        <f t="shared" si="0"/>
        <v>12.528367810692661</v>
      </c>
      <c r="J17">
        <f t="shared" si="1"/>
        <v>8</v>
      </c>
    </row>
    <row r="18" spans="9:10" x14ac:dyDescent="0.3">
      <c r="I18">
        <f t="shared" si="0"/>
        <v>13.288340754210061</v>
      </c>
      <c r="J18">
        <f t="shared" si="1"/>
        <v>9</v>
      </c>
    </row>
    <row r="19" spans="9:10" x14ac:dyDescent="0.3">
      <c r="I19">
        <f t="shared" si="0"/>
        <v>14.007141035914502</v>
      </c>
      <c r="J19">
        <f t="shared" si="1"/>
        <v>10</v>
      </c>
    </row>
    <row r="20" spans="9:10" x14ac:dyDescent="0.3">
      <c r="I20">
        <f t="shared" si="0"/>
        <v>14.690813456034354</v>
      </c>
      <c r="J20">
        <f t="shared" si="1"/>
        <v>11</v>
      </c>
    </row>
    <row r="21" spans="9:10" x14ac:dyDescent="0.3">
      <c r="I21">
        <f t="shared" si="0"/>
        <v>15.344054223053305</v>
      </c>
      <c r="J21">
        <f t="shared" si="1"/>
        <v>12</v>
      </c>
    </row>
    <row r="22" spans="9:10" x14ac:dyDescent="0.3">
      <c r="I22">
        <f t="shared" si="0"/>
        <v>15.970597985047398</v>
      </c>
      <c r="J22">
        <f t="shared" si="1"/>
        <v>13</v>
      </c>
    </row>
    <row r="23" spans="9:10" x14ac:dyDescent="0.3">
      <c r="I23">
        <f t="shared" si="0"/>
        <v>16.573472780319761</v>
      </c>
      <c r="J23">
        <f t="shared" si="1"/>
        <v>14</v>
      </c>
    </row>
    <row r="24" spans="9:10" x14ac:dyDescent="0.3">
      <c r="I24">
        <f t="shared" si="0"/>
        <v>17.155174146594955</v>
      </c>
      <c r="J24">
        <f t="shared" si="1"/>
        <v>15</v>
      </c>
    </row>
    <row r="25" spans="9:10" x14ac:dyDescent="0.3">
      <c r="I25">
        <f t="shared" si="0"/>
        <v>17.717787672280082</v>
      </c>
      <c r="J25">
        <f t="shared" si="1"/>
        <v>16</v>
      </c>
    </row>
    <row r="26" spans="9:10" x14ac:dyDescent="0.3">
      <c r="I26">
        <f t="shared" si="0"/>
        <v>18.263077506269308</v>
      </c>
      <c r="J26">
        <f t="shared" si="1"/>
        <v>17</v>
      </c>
    </row>
    <row r="27" spans="9:10" x14ac:dyDescent="0.3">
      <c r="I27">
        <f t="shared" si="0"/>
        <v>18.792551716038989</v>
      </c>
      <c r="J27">
        <f t="shared" si="1"/>
        <v>18</v>
      </c>
    </row>
    <row r="28" spans="9:10" x14ac:dyDescent="0.3">
      <c r="I28">
        <f t="shared" si="0"/>
        <v>19.307511491644902</v>
      </c>
      <c r="J28">
        <f t="shared" si="1"/>
        <v>19</v>
      </c>
    </row>
    <row r="29" spans="9:10" x14ac:dyDescent="0.3">
      <c r="I29">
        <f t="shared" si="0"/>
        <v>19.809088823063014</v>
      </c>
      <c r="J29">
        <f t="shared" si="1"/>
        <v>20</v>
      </c>
    </row>
    <row r="30" spans="9:10" x14ac:dyDescent="0.3">
      <c r="I30">
        <f t="shared" si="0"/>
        <v>20.298275788844727</v>
      </c>
      <c r="J30">
        <f t="shared" si="1"/>
        <v>21</v>
      </c>
    </row>
    <row r="31" spans="9:10" x14ac:dyDescent="0.3">
      <c r="I31">
        <f t="shared" si="0"/>
        <v>20.775947631816944</v>
      </c>
      <c r="J31">
        <f t="shared" si="1"/>
        <v>22</v>
      </c>
    </row>
    <row r="32" spans="9:10" x14ac:dyDescent="0.3">
      <c r="I32">
        <f t="shared" si="0"/>
        <v>21.242881160520575</v>
      </c>
      <c r="J32">
        <f t="shared" si="1"/>
        <v>23</v>
      </c>
    </row>
    <row r="33" spans="9:10" x14ac:dyDescent="0.3">
      <c r="I33">
        <f t="shared" si="0"/>
        <v>21.69976958403015</v>
      </c>
      <c r="J33">
        <f t="shared" si="1"/>
        <v>24</v>
      </c>
    </row>
    <row r="34" spans="9:10" x14ac:dyDescent="0.3">
      <c r="I34">
        <f t="shared" si="0"/>
        <v>22.147234590350102</v>
      </c>
      <c r="J34">
        <f t="shared" si="1"/>
        <v>25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6:K50"/>
  <sheetViews>
    <sheetView tabSelected="1" topLeftCell="A38" workbookViewId="0">
      <selection activeCell="B43" sqref="B43"/>
    </sheetView>
  </sheetViews>
  <sheetFormatPr defaultRowHeight="14.4" x14ac:dyDescent="0.3"/>
  <cols>
    <col min="2" max="2" width="41.6640625" customWidth="1"/>
    <col min="5" max="5" width="9" style="11" customWidth="1"/>
    <col min="6" max="6" width="9.109375" hidden="1" customWidth="1"/>
    <col min="7" max="7" width="17.109375" style="3" customWidth="1"/>
    <col min="8" max="8" width="15.33203125" style="4" customWidth="1"/>
    <col min="9" max="9" width="0.6640625" customWidth="1"/>
    <col min="10" max="10" width="17.44140625" style="3" customWidth="1"/>
    <col min="11" max="11" width="19.33203125" style="4" customWidth="1"/>
  </cols>
  <sheetData>
    <row r="6" spans="2:11" x14ac:dyDescent="0.3">
      <c r="B6">
        <f>50*2.75-624</f>
        <v>-486.5</v>
      </c>
    </row>
    <row r="7" spans="2:11" ht="15" thickBot="1" x14ac:dyDescent="0.35"/>
    <row r="8" spans="2:11" ht="15" thickBot="1" x14ac:dyDescent="0.35">
      <c r="C8" s="5" t="s">
        <v>10</v>
      </c>
      <c r="D8" s="6" t="s">
        <v>9</v>
      </c>
      <c r="E8" s="12" t="s">
        <v>12</v>
      </c>
      <c r="F8" s="8" t="s">
        <v>7</v>
      </c>
      <c r="G8" s="9" t="s">
        <v>11</v>
      </c>
      <c r="H8" s="10" t="s">
        <v>8</v>
      </c>
      <c r="I8" s="8"/>
      <c r="J8" s="9" t="s">
        <v>11</v>
      </c>
      <c r="K8" s="10" t="s">
        <v>8</v>
      </c>
    </row>
    <row r="9" spans="2:11" ht="15" thickBot="1" x14ac:dyDescent="0.35">
      <c r="C9" s="7">
        <v>80</v>
      </c>
      <c r="D9" s="5">
        <v>0</v>
      </c>
      <c r="E9" s="11">
        <v>0</v>
      </c>
      <c r="F9">
        <f>C9</f>
        <v>80</v>
      </c>
      <c r="G9" s="3">
        <f>0.5*9.81*$E9^2+$D$9*$E9+$C$9</f>
        <v>80</v>
      </c>
      <c r="H9" s="4">
        <f>9.81*$E9+$D$9</f>
        <v>0</v>
      </c>
      <c r="I9">
        <v>100</v>
      </c>
      <c r="J9" s="3">
        <f>0.5*9.81*($E9)^2-$D$12*E9+$C$12</f>
        <v>101.63105</v>
      </c>
      <c r="K9" s="4">
        <f>9.81*$E9+$D$12</f>
        <v>-20.601000000000003</v>
      </c>
    </row>
    <row r="10" spans="2:11" ht="15" thickBot="1" x14ac:dyDescent="0.35">
      <c r="E10" s="11">
        <v>0.1</v>
      </c>
      <c r="F10">
        <f>$F$9+(G10-G9)</f>
        <v>80.049049999999994</v>
      </c>
      <c r="G10" s="3">
        <f t="shared" ref="G10:G30" si="0">0.5*9.81*$E10^2+$D$9*$E10+$C$9</f>
        <v>80.049049999999994</v>
      </c>
      <c r="H10" s="4">
        <f t="shared" ref="H10:H30" si="1">9.81*$E10+$D$9</f>
        <v>0.98100000000000009</v>
      </c>
      <c r="I10">
        <f>$I$9-$J10</f>
        <v>0.37999999999999545</v>
      </c>
      <c r="J10" s="3">
        <f t="shared" ref="J10:J30" si="2">0.5*9.81*($E10)^2+$D$12*$E10+$C$12</f>
        <v>99.62</v>
      </c>
      <c r="K10" s="4">
        <f t="shared" ref="K10:K30" si="3">9.81*$E10+$D$12</f>
        <v>-19.62</v>
      </c>
    </row>
    <row r="11" spans="2:11" ht="15" thickBot="1" x14ac:dyDescent="0.35">
      <c r="C11" s="5" t="s">
        <v>10</v>
      </c>
      <c r="D11" s="6" t="s">
        <v>9</v>
      </c>
      <c r="E11" s="11">
        <v>0.2</v>
      </c>
      <c r="F11">
        <f t="shared" ref="F11:F30" si="4">$F$9+(G11-G10)</f>
        <v>80.147150000000011</v>
      </c>
      <c r="G11" s="3">
        <f t="shared" si="0"/>
        <v>80.196200000000005</v>
      </c>
      <c r="H11" s="4">
        <f t="shared" si="1"/>
        <v>1.9620000000000002</v>
      </c>
      <c r="I11">
        <f t="shared" ref="I11:I30" si="5">$I$9-$J11</f>
        <v>2.2929500000000047</v>
      </c>
      <c r="J11" s="3">
        <f t="shared" si="2"/>
        <v>97.707049999999995</v>
      </c>
      <c r="K11" s="4">
        <f t="shared" si="3"/>
        <v>-18.639000000000003</v>
      </c>
    </row>
    <row r="12" spans="2:11" ht="15" thickBot="1" x14ac:dyDescent="0.35">
      <c r="C12" s="7">
        <f>G30</f>
        <v>101.63105</v>
      </c>
      <c r="D12" s="5">
        <f>-H30</f>
        <v>-20.601000000000003</v>
      </c>
      <c r="E12" s="11">
        <v>0.3</v>
      </c>
      <c r="F12">
        <f t="shared" si="4"/>
        <v>80.245249999999999</v>
      </c>
      <c r="G12" s="3">
        <f t="shared" si="0"/>
        <v>80.441450000000003</v>
      </c>
      <c r="H12" s="4">
        <f t="shared" si="1"/>
        <v>2.9430000000000001</v>
      </c>
      <c r="I12">
        <f t="shared" si="5"/>
        <v>4.1077999999999975</v>
      </c>
      <c r="J12" s="3">
        <f t="shared" si="2"/>
        <v>95.892200000000003</v>
      </c>
      <c r="K12" s="4">
        <f t="shared" si="3"/>
        <v>-17.658000000000001</v>
      </c>
    </row>
    <row r="13" spans="2:11" x14ac:dyDescent="0.3">
      <c r="E13" s="11">
        <v>0.4</v>
      </c>
      <c r="F13">
        <f t="shared" si="4"/>
        <v>80.343350000000001</v>
      </c>
      <c r="G13" s="3">
        <f t="shared" si="0"/>
        <v>80.784800000000004</v>
      </c>
      <c r="H13" s="4">
        <f t="shared" si="1"/>
        <v>3.9240000000000004</v>
      </c>
      <c r="I13">
        <f t="shared" si="5"/>
        <v>5.8245500000000021</v>
      </c>
      <c r="J13" s="3">
        <f t="shared" si="2"/>
        <v>94.175449999999998</v>
      </c>
      <c r="K13" s="4">
        <f t="shared" si="3"/>
        <v>-16.677000000000003</v>
      </c>
    </row>
    <row r="14" spans="2:11" x14ac:dyDescent="0.3">
      <c r="E14" s="11">
        <v>0.5</v>
      </c>
      <c r="F14">
        <f t="shared" si="4"/>
        <v>80.441449999999989</v>
      </c>
      <c r="G14" s="3">
        <f t="shared" si="0"/>
        <v>81.226249999999993</v>
      </c>
      <c r="H14" s="4">
        <f t="shared" si="1"/>
        <v>4.9050000000000002</v>
      </c>
      <c r="I14">
        <f t="shared" si="5"/>
        <v>7.4432000000000045</v>
      </c>
      <c r="J14" s="3">
        <f t="shared" si="2"/>
        <v>92.556799999999996</v>
      </c>
      <c r="K14" s="4">
        <f t="shared" si="3"/>
        <v>-15.696000000000002</v>
      </c>
    </row>
    <row r="15" spans="2:11" x14ac:dyDescent="0.3">
      <c r="B15">
        <f>199.81*3.28^2/2-327.688*3.28-303.7</f>
        <v>-303.69868800000012</v>
      </c>
      <c r="E15" s="11">
        <v>0.6</v>
      </c>
      <c r="F15">
        <f t="shared" si="4"/>
        <v>80.539550000000006</v>
      </c>
      <c r="G15" s="3">
        <f t="shared" si="0"/>
        <v>81.765799999999999</v>
      </c>
      <c r="H15" s="4">
        <f t="shared" si="1"/>
        <v>5.8860000000000001</v>
      </c>
      <c r="I15">
        <f t="shared" si="5"/>
        <v>8.9637500000000045</v>
      </c>
      <c r="J15" s="3">
        <f t="shared" si="2"/>
        <v>91.036249999999995</v>
      </c>
      <c r="K15" s="4">
        <f t="shared" si="3"/>
        <v>-14.715000000000003</v>
      </c>
    </row>
    <row r="16" spans="2:11" x14ac:dyDescent="0.3">
      <c r="B16">
        <f>2453.34-B15</f>
        <v>2757.0386880000001</v>
      </c>
      <c r="E16" s="11">
        <v>0.7</v>
      </c>
      <c r="F16">
        <f t="shared" si="4"/>
        <v>80.637650000000008</v>
      </c>
      <c r="G16" s="3">
        <f t="shared" si="0"/>
        <v>82.403450000000007</v>
      </c>
      <c r="H16" s="4">
        <f t="shared" si="1"/>
        <v>6.867</v>
      </c>
      <c r="I16">
        <f t="shared" si="5"/>
        <v>10.386200000000002</v>
      </c>
      <c r="J16" s="3">
        <f t="shared" si="2"/>
        <v>89.613799999999998</v>
      </c>
      <c r="K16" s="4">
        <f t="shared" si="3"/>
        <v>-13.734000000000002</v>
      </c>
    </row>
    <row r="17" spans="2:11" x14ac:dyDescent="0.3">
      <c r="E17" s="11">
        <v>0.8</v>
      </c>
      <c r="F17">
        <f t="shared" si="4"/>
        <v>80.735749999999996</v>
      </c>
      <c r="G17" s="3">
        <f t="shared" si="0"/>
        <v>83.139200000000002</v>
      </c>
      <c r="H17" s="4">
        <f t="shared" si="1"/>
        <v>7.8480000000000008</v>
      </c>
      <c r="I17">
        <f t="shared" si="5"/>
        <v>11.710549999999998</v>
      </c>
      <c r="J17" s="3">
        <f t="shared" si="2"/>
        <v>88.289450000000002</v>
      </c>
      <c r="K17" s="4">
        <f t="shared" si="3"/>
        <v>-12.753000000000002</v>
      </c>
    </row>
    <row r="18" spans="2:11" x14ac:dyDescent="0.3">
      <c r="E18" s="11">
        <v>0.9</v>
      </c>
      <c r="F18">
        <f t="shared" si="4"/>
        <v>80.833849999999998</v>
      </c>
      <c r="G18" s="3">
        <f t="shared" si="0"/>
        <v>83.973050000000001</v>
      </c>
      <c r="H18" s="4">
        <f t="shared" si="1"/>
        <v>8.8290000000000006</v>
      </c>
      <c r="I18">
        <f t="shared" si="5"/>
        <v>12.936800000000005</v>
      </c>
      <c r="J18" s="3">
        <f t="shared" si="2"/>
        <v>87.063199999999995</v>
      </c>
      <c r="K18" s="4">
        <f t="shared" si="3"/>
        <v>-11.772000000000002</v>
      </c>
    </row>
    <row r="19" spans="2:11" x14ac:dyDescent="0.3">
      <c r="B19">
        <f>SQRT(50^2+327.6884^2)</f>
        <v>331.48105148644618</v>
      </c>
      <c r="E19" s="11">
        <v>1</v>
      </c>
      <c r="F19">
        <f t="shared" si="4"/>
        <v>80.931950000000001</v>
      </c>
      <c r="G19" s="3">
        <f t="shared" si="0"/>
        <v>84.905000000000001</v>
      </c>
      <c r="H19" s="4">
        <f t="shared" si="1"/>
        <v>9.81</v>
      </c>
      <c r="I19">
        <f t="shared" si="5"/>
        <v>14.064949999999996</v>
      </c>
      <c r="J19" s="3">
        <f t="shared" si="2"/>
        <v>85.935050000000004</v>
      </c>
      <c r="K19" s="4">
        <f t="shared" si="3"/>
        <v>-10.791000000000002</v>
      </c>
    </row>
    <row r="20" spans="2:11" x14ac:dyDescent="0.3">
      <c r="B20">
        <f>SQRT(94.20307^2+290.958^2)</f>
        <v>305.82801729309386</v>
      </c>
      <c r="E20" s="11">
        <v>1.1000000000000001</v>
      </c>
      <c r="F20">
        <f t="shared" si="4"/>
        <v>81.030050000000003</v>
      </c>
      <c r="G20" s="3">
        <f t="shared" si="0"/>
        <v>85.935050000000004</v>
      </c>
      <c r="H20" s="4">
        <f t="shared" si="1"/>
        <v>10.791000000000002</v>
      </c>
      <c r="I20">
        <f t="shared" si="5"/>
        <v>15.094999999999999</v>
      </c>
      <c r="J20" s="3">
        <f t="shared" si="2"/>
        <v>84.905000000000001</v>
      </c>
      <c r="K20" s="4">
        <f t="shared" si="3"/>
        <v>-9.81</v>
      </c>
    </row>
    <row r="21" spans="2:11" x14ac:dyDescent="0.3">
      <c r="E21" s="11">
        <v>1.2</v>
      </c>
      <c r="F21">
        <f t="shared" si="4"/>
        <v>81.128149999999991</v>
      </c>
      <c r="G21" s="3">
        <f t="shared" si="0"/>
        <v>87.063199999999995</v>
      </c>
      <c r="H21" s="4">
        <f t="shared" si="1"/>
        <v>11.772</v>
      </c>
      <c r="I21">
        <f t="shared" si="5"/>
        <v>16.026949999999999</v>
      </c>
      <c r="J21" s="3">
        <f t="shared" si="2"/>
        <v>83.973050000000001</v>
      </c>
      <c r="K21" s="4">
        <f t="shared" si="3"/>
        <v>-8.8290000000000024</v>
      </c>
    </row>
    <row r="22" spans="2:11" x14ac:dyDescent="0.3">
      <c r="B22" s="14">
        <f>ATAN(327.6884/49.999999)*180/PI()</f>
        <v>81.324496481839532</v>
      </c>
      <c r="E22" s="11">
        <v>1.3</v>
      </c>
      <c r="F22">
        <f t="shared" si="4"/>
        <v>81.226250000000007</v>
      </c>
      <c r="G22" s="3">
        <f t="shared" si="0"/>
        <v>88.289450000000002</v>
      </c>
      <c r="H22" s="4">
        <f t="shared" si="1"/>
        <v>12.753000000000002</v>
      </c>
      <c r="I22">
        <f t="shared" si="5"/>
        <v>16.860800000000012</v>
      </c>
      <c r="J22" s="3">
        <f t="shared" si="2"/>
        <v>83.139199999999988</v>
      </c>
      <c r="K22" s="4">
        <f t="shared" si="3"/>
        <v>-7.8480000000000008</v>
      </c>
    </row>
    <row r="23" spans="2:11" x14ac:dyDescent="0.3">
      <c r="B23" s="15">
        <f>ATAN(150/1000)*180/PI()</f>
        <v>8.5307656099481335</v>
      </c>
      <c r="E23" s="11">
        <v>1.4</v>
      </c>
      <c r="F23">
        <f t="shared" si="4"/>
        <v>81.324349999999995</v>
      </c>
      <c r="G23" s="3">
        <f t="shared" si="0"/>
        <v>89.613799999999998</v>
      </c>
      <c r="H23" s="4">
        <f t="shared" si="1"/>
        <v>13.734</v>
      </c>
      <c r="I23">
        <f t="shared" si="5"/>
        <v>17.596550000000008</v>
      </c>
      <c r="J23" s="3">
        <f t="shared" si="2"/>
        <v>82.403449999999992</v>
      </c>
      <c r="K23" s="4">
        <f t="shared" si="3"/>
        <v>-6.8670000000000027</v>
      </c>
    </row>
    <row r="24" spans="2:11" x14ac:dyDescent="0.3">
      <c r="B24" s="16">
        <f>B22-B23</f>
        <v>72.793730871891398</v>
      </c>
      <c r="E24" s="11">
        <v>1.5</v>
      </c>
      <c r="F24">
        <f t="shared" si="4"/>
        <v>81.422449999999998</v>
      </c>
      <c r="G24" s="3">
        <f t="shared" si="0"/>
        <v>91.036249999999995</v>
      </c>
      <c r="H24" s="4">
        <f t="shared" si="1"/>
        <v>14.715</v>
      </c>
      <c r="I24">
        <f t="shared" si="5"/>
        <v>18.234200000000001</v>
      </c>
      <c r="J24" s="3">
        <f t="shared" si="2"/>
        <v>81.765799999999999</v>
      </c>
      <c r="K24" s="4">
        <f t="shared" si="3"/>
        <v>-5.8860000000000028</v>
      </c>
    </row>
    <row r="25" spans="2:11" x14ac:dyDescent="0.3">
      <c r="E25" s="11">
        <v>1.6</v>
      </c>
      <c r="F25">
        <f t="shared" si="4"/>
        <v>81.520550000000014</v>
      </c>
      <c r="G25" s="3">
        <f t="shared" si="0"/>
        <v>92.55680000000001</v>
      </c>
      <c r="H25" s="4">
        <f t="shared" si="1"/>
        <v>15.696000000000002</v>
      </c>
      <c r="I25">
        <f t="shared" si="5"/>
        <v>18.773750000000007</v>
      </c>
      <c r="J25" s="3">
        <f t="shared" si="2"/>
        <v>81.226249999999993</v>
      </c>
      <c r="K25" s="4">
        <f t="shared" si="3"/>
        <v>-4.9050000000000011</v>
      </c>
    </row>
    <row r="26" spans="2:11" x14ac:dyDescent="0.3">
      <c r="B26">
        <f>COS(72.79373*PI()/180)*331.4810515</f>
        <v>98.056267197615341</v>
      </c>
      <c r="E26" s="11">
        <v>1.7</v>
      </c>
      <c r="F26">
        <f t="shared" si="4"/>
        <v>81.618649999999988</v>
      </c>
      <c r="G26" s="3">
        <f t="shared" si="0"/>
        <v>94.175449999999998</v>
      </c>
      <c r="H26" s="4">
        <f t="shared" si="1"/>
        <v>16.677</v>
      </c>
      <c r="I26">
        <f t="shared" si="5"/>
        <v>19.21520000000001</v>
      </c>
      <c r="J26" s="3">
        <f t="shared" si="2"/>
        <v>80.78479999999999</v>
      </c>
      <c r="K26" s="4">
        <f t="shared" si="3"/>
        <v>-3.924000000000003</v>
      </c>
    </row>
    <row r="27" spans="2:11" x14ac:dyDescent="0.3">
      <c r="B27">
        <f>SIN(72.79373*PI()/180)*331.4810515</f>
        <v>316.64594733995176</v>
      </c>
      <c r="E27" s="11">
        <v>1.8</v>
      </c>
      <c r="F27">
        <f t="shared" si="4"/>
        <v>81.716750000000005</v>
      </c>
      <c r="G27" s="3">
        <f t="shared" si="0"/>
        <v>95.892200000000003</v>
      </c>
      <c r="H27" s="4">
        <f t="shared" si="1"/>
        <v>17.658000000000001</v>
      </c>
      <c r="I27">
        <f t="shared" si="5"/>
        <v>19.558549999999997</v>
      </c>
      <c r="J27" s="3">
        <f t="shared" si="2"/>
        <v>80.441450000000003</v>
      </c>
      <c r="K27" s="4">
        <f t="shared" si="3"/>
        <v>-2.9430000000000014</v>
      </c>
    </row>
    <row r="28" spans="2:11" x14ac:dyDescent="0.3">
      <c r="B28">
        <f>SQRT(B26^2+B27^2)</f>
        <v>331.48105149999998</v>
      </c>
      <c r="E28" s="11">
        <v>1.9</v>
      </c>
      <c r="F28">
        <f t="shared" si="4"/>
        <v>81.814849999999993</v>
      </c>
      <c r="G28" s="3">
        <f t="shared" si="0"/>
        <v>97.707049999999995</v>
      </c>
      <c r="H28" s="4">
        <f t="shared" si="1"/>
        <v>18.638999999999999</v>
      </c>
      <c r="I28">
        <f t="shared" si="5"/>
        <v>19.803799999999995</v>
      </c>
      <c r="J28" s="3">
        <f t="shared" si="2"/>
        <v>80.196200000000005</v>
      </c>
      <c r="K28" s="4">
        <f t="shared" si="3"/>
        <v>-1.9620000000000033</v>
      </c>
    </row>
    <row r="29" spans="2:11" x14ac:dyDescent="0.3">
      <c r="E29" s="11">
        <v>2</v>
      </c>
      <c r="F29">
        <f t="shared" si="4"/>
        <v>81.912950000000009</v>
      </c>
      <c r="G29" s="3">
        <f t="shared" si="0"/>
        <v>99.62</v>
      </c>
      <c r="H29" s="4">
        <f t="shared" si="1"/>
        <v>19.62</v>
      </c>
      <c r="I29">
        <f t="shared" si="5"/>
        <v>19.950950000000006</v>
      </c>
      <c r="J29" s="3">
        <f t="shared" si="2"/>
        <v>80.049049999999994</v>
      </c>
      <c r="K29" s="4">
        <f t="shared" si="3"/>
        <v>-0.98100000000000165</v>
      </c>
    </row>
    <row r="30" spans="2:11" s="8" customFormat="1" x14ac:dyDescent="0.3">
      <c r="E30" s="11">
        <v>2.1</v>
      </c>
      <c r="F30">
        <f t="shared" si="4"/>
        <v>82.011049999999997</v>
      </c>
      <c r="G30" s="13">
        <f t="shared" si="0"/>
        <v>101.63105</v>
      </c>
      <c r="H30" s="13">
        <f t="shared" si="1"/>
        <v>20.601000000000003</v>
      </c>
      <c r="I30">
        <f t="shared" si="5"/>
        <v>20</v>
      </c>
      <c r="J30" s="3">
        <f t="shared" si="2"/>
        <v>80</v>
      </c>
      <c r="K30" s="4">
        <f t="shared" si="3"/>
        <v>0</v>
      </c>
    </row>
    <row r="41" spans="2:2" x14ac:dyDescent="0.3">
      <c r="B41">
        <f>SQRT(329.869948^2+160.3771985^2)</f>
        <v>366.79016943237605</v>
      </c>
    </row>
    <row r="42" spans="2:2" x14ac:dyDescent="0.3">
      <c r="B42">
        <f>SQRT(255.497613^2+263.165343^2)</f>
        <v>366.79016890451879</v>
      </c>
    </row>
    <row r="44" spans="2:2" x14ac:dyDescent="0.3">
      <c r="B44">
        <f>ATAN(209.28/194.977)*180/PI()</f>
        <v>47.026334329343321</v>
      </c>
    </row>
    <row r="45" spans="2:2" x14ac:dyDescent="0.3">
      <c r="B45">
        <f>50*SIN(B44*PI()/180)</f>
        <v>36.583354247924035</v>
      </c>
    </row>
    <row r="50" spans="2:2" x14ac:dyDescent="0.3">
      <c r="B50">
        <f>2*PI()*1</f>
        <v>6.2831853071795862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Evt Testlab</dc:creator>
  <cp:lastModifiedBy>Sergey Popach</cp:lastModifiedBy>
  <dcterms:created xsi:type="dcterms:W3CDTF">2018-11-21T23:41:55Z</dcterms:created>
  <dcterms:modified xsi:type="dcterms:W3CDTF">2018-11-26T18:57:18Z</dcterms:modified>
</cp:coreProperties>
</file>