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embedded\Nosumor\remake\"/>
    </mc:Choice>
  </mc:AlternateContent>
  <bookViews>
    <workbookView xWindow="0" yWindow="0" windowWidth="24000" windowHeight="9510"/>
  </bookViews>
  <sheets>
    <sheet name="Basi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  <c r="I50" i="1" l="1"/>
  <c r="I57" i="1"/>
  <c r="I53" i="1"/>
  <c r="I54" i="1"/>
  <c r="I55" i="1"/>
  <c r="I56" i="1"/>
  <c r="I52" i="1"/>
  <c r="K8" i="1"/>
  <c r="J8" i="1"/>
  <c r="K14" i="1"/>
  <c r="J14" i="1"/>
  <c r="K44" i="1"/>
  <c r="J44" i="1"/>
  <c r="K33" i="1"/>
  <c r="J33" i="1"/>
  <c r="K46" i="1"/>
  <c r="J46" i="1"/>
  <c r="K7" i="1"/>
  <c r="J7" i="1"/>
  <c r="K12" i="1"/>
  <c r="J12" i="1"/>
  <c r="K6" i="1"/>
  <c r="J6" i="1"/>
  <c r="K15" i="1"/>
  <c r="J15" i="1"/>
  <c r="J23" i="1"/>
  <c r="K23" i="1"/>
  <c r="J36" i="1"/>
  <c r="K36" i="1"/>
  <c r="K13" i="1"/>
  <c r="J13" i="1"/>
  <c r="J37" i="1"/>
  <c r="K37" i="1"/>
  <c r="J49" i="1"/>
  <c r="K49" i="1"/>
  <c r="J27" i="1"/>
  <c r="K27" i="1"/>
  <c r="J28" i="1"/>
  <c r="K28" i="1"/>
  <c r="K56" i="1" l="1"/>
  <c r="J56" i="1"/>
  <c r="J42" i="1"/>
  <c r="K42" i="1"/>
  <c r="J11" i="1"/>
  <c r="K11" i="1"/>
  <c r="J43" i="1"/>
  <c r="K43" i="1"/>
  <c r="J18" i="1" l="1"/>
  <c r="K18" i="1"/>
  <c r="J47" i="1"/>
  <c r="K47" i="1"/>
  <c r="J17" i="1"/>
  <c r="K17" i="1"/>
  <c r="J26" i="1"/>
  <c r="K26" i="1"/>
  <c r="J16" i="1"/>
  <c r="K16" i="1"/>
  <c r="J10" i="1"/>
  <c r="K10" i="1"/>
  <c r="J9" i="1"/>
  <c r="K9" i="1"/>
  <c r="K3" i="1"/>
  <c r="J3" i="1"/>
  <c r="J2" i="1"/>
  <c r="K2" i="1"/>
  <c r="J35" i="1"/>
  <c r="K35" i="1"/>
  <c r="J45" i="1"/>
  <c r="K45" i="1"/>
  <c r="K24" i="1"/>
  <c r="J24" i="1"/>
  <c r="J25" i="1"/>
  <c r="K25" i="1"/>
  <c r="J5" i="1"/>
  <c r="K5" i="1"/>
  <c r="J40" i="1"/>
  <c r="K40" i="1"/>
  <c r="J39" i="1"/>
  <c r="K39" i="1"/>
  <c r="J32" i="1"/>
  <c r="K32" i="1"/>
  <c r="J41" i="1"/>
  <c r="K41" i="1"/>
  <c r="J4" i="1"/>
  <c r="K4" i="1"/>
  <c r="J31" i="1"/>
  <c r="K31" i="1"/>
  <c r="J30" i="1"/>
  <c r="K30" i="1"/>
  <c r="J19" i="1"/>
  <c r="K19" i="1"/>
  <c r="K20" i="1"/>
  <c r="J20" i="1"/>
  <c r="J21" i="1"/>
  <c r="K21" i="1"/>
  <c r="J48" i="1"/>
  <c r="K48" i="1"/>
  <c r="J38" i="1"/>
  <c r="J29" i="1"/>
  <c r="J22" i="1"/>
  <c r="J53" i="1" s="1"/>
  <c r="K38" i="1"/>
  <c r="K29" i="1"/>
  <c r="K22" i="1"/>
  <c r="K53" i="1" s="1"/>
  <c r="J54" i="1" l="1"/>
  <c r="K54" i="1"/>
  <c r="K55" i="1"/>
  <c r="J55" i="1"/>
  <c r="J50" i="1"/>
  <c r="K50" i="1"/>
  <c r="J52" i="1"/>
  <c r="K52" i="1"/>
  <c r="J57" i="1" l="1"/>
  <c r="K57" i="1"/>
</calcChain>
</file>

<file path=xl/sharedStrings.xml><?xml version="1.0" encoding="utf-8"?>
<sst xmlns="http://schemas.openxmlformats.org/spreadsheetml/2006/main" count="339" uniqueCount="155">
  <si>
    <t>Type</t>
  </si>
  <si>
    <t>Sub type</t>
  </si>
  <si>
    <t>Part #</t>
  </si>
  <si>
    <t>Manufacturer</t>
  </si>
  <si>
    <t>Unit price</t>
  </si>
  <si>
    <t>Unit price/1ku</t>
  </si>
  <si>
    <t># available</t>
  </si>
  <si>
    <t># needed</t>
  </si>
  <si>
    <t>Description</t>
  </si>
  <si>
    <t>PCB</t>
  </si>
  <si>
    <t>SeeedStudio</t>
  </si>
  <si>
    <t>Fusion PCB</t>
  </si>
  <si>
    <t>Link</t>
  </si>
  <si>
    <t>https://www.seeedstudio.com/fusion_pcb.html</t>
  </si>
  <si>
    <t>IC</t>
  </si>
  <si>
    <t>Microcontroller</t>
  </si>
  <si>
    <t>STMicroelectronics</t>
  </si>
  <si>
    <t>STM32F722RET6</t>
  </si>
  <si>
    <t>http://uk.rs-online.com/web/p/products/1358264/</t>
  </si>
  <si>
    <t>Connector</t>
  </si>
  <si>
    <t>Micro SD Card</t>
  </si>
  <si>
    <t>693071010811</t>
  </si>
  <si>
    <t>http://uk.rs-online.com/web/p/products/7636808/</t>
  </si>
  <si>
    <t>Total</t>
  </si>
  <si>
    <t>Total/1ku</t>
  </si>
  <si>
    <t>Micro SD</t>
  </si>
  <si>
    <t>Basic</t>
  </si>
  <si>
    <t>Switch</t>
  </si>
  <si>
    <t>Tactile Switch</t>
  </si>
  <si>
    <t>C&amp;K Components</t>
  </si>
  <si>
    <t>KSC623JLFG</t>
  </si>
  <si>
    <t>http://www.mouser.co.uk/Search/ProductDetail.aspx?R=KSC623JLFGvirtualkey61110000virtualkey611-KSC623JLFG</t>
  </si>
  <si>
    <t>Micro USB-B</t>
  </si>
  <si>
    <t>Wurth Electronics</t>
  </si>
  <si>
    <t>629105136821</t>
  </si>
  <si>
    <t>Debug</t>
  </si>
  <si>
    <t>Option</t>
  </si>
  <si>
    <t>http://www.mouser.co.uk/Search/ProductDetail.aspx?R=629105136821virtualkey51110000virtualkey710-629105136821</t>
  </si>
  <si>
    <t>Audio</t>
  </si>
  <si>
    <t>Audio Jack</t>
  </si>
  <si>
    <t>CUI</t>
  </si>
  <si>
    <t>SJ-43515TS-SMT-TR</t>
  </si>
  <si>
    <t>http://www.mouser.co.uk/Search/ProductDetail.aspx?R=SJ-43515TS-SMT-TRvirtualkey51780000virtualkey490-SJ43515TS-SMT-TR</t>
  </si>
  <si>
    <t>USB Interface</t>
  </si>
  <si>
    <t>USB HS PHY</t>
  </si>
  <si>
    <t>USB3370B-EZK-TR</t>
  </si>
  <si>
    <t>FTDI</t>
  </si>
  <si>
    <t>FT2232D-REEL</t>
  </si>
  <si>
    <t>Capacitor</t>
  </si>
  <si>
    <t>MLCC</t>
  </si>
  <si>
    <t>http://www.mouser.co.uk/Search/ProductDetail.aspx?R=USB3370B-EZK-TRvirtualkey57940000virtualkey886-USB3370B-EZK-TR</t>
  </si>
  <si>
    <t>http://www.mouser.co.uk/Search/ProductDetail.aspx?R=FT2232D-REELvirtualkey62130000virtualkey895-FT2232D</t>
  </si>
  <si>
    <t>Resistor</t>
  </si>
  <si>
    <t>Thick Film</t>
  </si>
  <si>
    <t>Inductor</t>
  </si>
  <si>
    <t>Murata</t>
  </si>
  <si>
    <t>BLM18AG121BH1D</t>
  </si>
  <si>
    <t>http://www.mouser.co.uk/Search/ProductDetail.aspx?R=BLM18AG121BH1Dvirtualkey64800000virtualkey81-BLM18AG121BH1D</t>
  </si>
  <si>
    <t>Yageo</t>
  </si>
  <si>
    <t>GRM188R60J106ME47D</t>
  </si>
  <si>
    <t>Microchip</t>
  </si>
  <si>
    <t>Crystal</t>
  </si>
  <si>
    <t>ABRACON</t>
  </si>
  <si>
    <t>ABMM-6.000MHZ-B2-T</t>
  </si>
  <si>
    <t>6.000MHz</t>
  </si>
  <si>
    <t>LED</t>
  </si>
  <si>
    <t>SMD LED</t>
  </si>
  <si>
    <t>Kingbright</t>
  </si>
  <si>
    <t>APBD3224SURKCGKC-F01</t>
  </si>
  <si>
    <t>Red/Green</t>
  </si>
  <si>
    <t>Audio Codec</t>
  </si>
  <si>
    <t>Texas Instruments</t>
  </si>
  <si>
    <t>TLV320AIC3110IRHBR</t>
  </si>
  <si>
    <t>2k2/0402</t>
  </si>
  <si>
    <t>GRM31CR60J107ME39L</t>
  </si>
  <si>
    <t>10u/0603</t>
  </si>
  <si>
    <t>RC0402FR-0710KL</t>
  </si>
  <si>
    <t>10k/0402</t>
  </si>
  <si>
    <t>http://www.mouser.co.uk/ProductDetail/Yageo/RC0402FR-0710KL/?qs=sGAEpiMZZMtlubZbdhIBIPp9I5DmXL4oTFYHT01xAts%3d</t>
  </si>
  <si>
    <t>330r/0402</t>
  </si>
  <si>
    <t>http://www.mouser.co.uk/ProductDetail/Yageo/RC0402FR-07330RL/?qs=sGAEpiMZZMtlubZbdhIBIOcXbDHk16D4kiv%2fASbsIsc%3d</t>
  </si>
  <si>
    <t>RC0402FR-07330RL</t>
  </si>
  <si>
    <t>100n/0402</t>
  </si>
  <si>
    <t>22r/0402</t>
  </si>
  <si>
    <t>http://www.mouser.co.uk/ProductDetail/Yageo/RC0402FR-0722RL/?qs=sGAEpiMZZMtlubZbdhIBIOcXbDHk16D4Kqw1%2fY1kvY0%3d</t>
  </si>
  <si>
    <t>RC0402FR-0722RL</t>
  </si>
  <si>
    <t>AVX / Kyocera</t>
  </si>
  <si>
    <t>CX2016DB19200H0FLJC2</t>
  </si>
  <si>
    <t>http://www.mouser.co.uk/ProductDetail/AVX-Kyocera/CX2016DB19200H0FLJC2/?qs=sGAEpiMZZMsBj6bBr9Q9acSNvva2UmDx%252b2suVTUatLpdrDKm7nq42A%3d%3d</t>
  </si>
  <si>
    <t>19.2MHz</t>
  </si>
  <si>
    <t>http://www.mouser.co.uk/ProductDetail/Murata-Electronics/GRM1555C1H120JA01D/?qs=sGAEpiMZZMs0AnBnWHyRQJFx1SN4r7R8pM7YbelYqII%3d</t>
  </si>
  <si>
    <t>GRM1555C1H120JA01D</t>
  </si>
  <si>
    <t>12p/0402</t>
  </si>
  <si>
    <t>18p/0402</t>
  </si>
  <si>
    <t>http://www.mouser.co.uk/ProductDetail/Murata-Electronics/GCM1555C1H180JA16D/?qs=sGAEpiMZZMs0AnBnWHyRQMqfda103KBd%2fQH2%252bWYDBlU%3d</t>
  </si>
  <si>
    <t>GCM1555C1H180JA16D</t>
  </si>
  <si>
    <t>RC0402FR-0720KL</t>
  </si>
  <si>
    <t>http://www.mouser.co.uk/ProductDetail/Yageo/RC0402FR-0720KL/?qs=sGAEpiMZZMtlubZbdhIBIOcXbDHk16D4A0XQ1gylkYI%3d</t>
  </si>
  <si>
    <t>20k/0402</t>
  </si>
  <si>
    <t>RC0402FR-07470RL</t>
  </si>
  <si>
    <t>470r/0402</t>
  </si>
  <si>
    <t>http://www.mouser.co.uk/ProductDetail/Yageo/RC0402FR-07470RL/?qs=sGAEpiMZZMtlubZbdhIBIILZgJdBKwfzZ7Nah9HGmhk%3d</t>
  </si>
  <si>
    <t>1k5/0402</t>
  </si>
  <si>
    <t>http://www.mouser.co.uk/ProductDetail/Yageo/RC0402FR-071K5L/?qs=sGAEpiMZZMtlubZbdhIBIOcXbDHk16D4CTQkIm3kXp8%3d</t>
  </si>
  <si>
    <t>RC0402FR-071K5L</t>
  </si>
  <si>
    <t>GRM155R61C333KA01D</t>
  </si>
  <si>
    <t>33n/0402</t>
  </si>
  <si>
    <t>http://www.mouser.co.uk/ProductDetail/Murata-Electronics/GRM155R61C333KA01D/?qs=sGAEpiMZZMs0AnBnWHyRQJuLogdu9bcTPEm0lNtges4%3d</t>
  </si>
  <si>
    <t>4u7/0603</t>
  </si>
  <si>
    <t>http://www.mouser.co.uk/ProductDetail/Yageo/RC0402FR-072K2L/?qs=sGAEpiMZZMtlubZbdhIBIIG9AQe2e4YzEq1OQXXElh0%3d</t>
  </si>
  <si>
    <t>RC0402FR-072K2L</t>
  </si>
  <si>
    <t>10n/0402</t>
  </si>
  <si>
    <t>GRM155R71H103KA88D</t>
  </si>
  <si>
    <t>http://www.mouser.co.uk/ProductDetail/Murata-Electronics/GRM155R71H103KA88D/?qs=sGAEpiMZZMsh%252b1woXyUXj%252bBEYuAXy0tB1uAMa4F5khc%3d</t>
  </si>
  <si>
    <t>GRM155R60J105KE19D</t>
  </si>
  <si>
    <t>1u/0402</t>
  </si>
  <si>
    <t>http://www.mouser.co.uk/ProductDetail/Murata-Electronics/GRM155R60J105KE19D/?qs=sGAEpiMZZMsh%252b1woXyUXj%2fEMFvPl16iB3XKzswxCa1U%3d</t>
  </si>
  <si>
    <t>GRM155R61A104KA01D</t>
  </si>
  <si>
    <t>http://www.mouser.co.uk/Search/ProductDetail.aspx?R=GRM155R61A104KA01Dvirtualkey64800000virtualkey81-GRM155R61A104KA01</t>
  </si>
  <si>
    <t>GRM188R60J475KE19J</t>
  </si>
  <si>
    <t>http://www.mouser.co.uk/ProductDetail/Murata-Electronics/GRM188R60J475KE19J/?qs=sGAEpiMZZMs0AnBnWHyRQNchIam%2fLmo3DJCQj76wUM0%3d</t>
  </si>
  <si>
    <t>http://www.mouser.co.uk/Search/ProductDetail.aspx?R=GRM188R60J106ME47Dvirtualkey64800000virtualkey81-GRM188R60J106ME47</t>
  </si>
  <si>
    <t>GRM155R71A474KE01D</t>
  </si>
  <si>
    <t>470n/0402</t>
  </si>
  <si>
    <t>http://www.mouser.co.uk/ProductDetail/Murata-Electronics/GRM155R71A474KE01D/?qs=sGAEpiMZZMs0AnBnWHyRQHZRmD76Lk0UBjpAiZ7AP75nYgyUImaBjA%3d%3d</t>
  </si>
  <si>
    <t>100u/1206</t>
  </si>
  <si>
    <t>http://www.mouser.co.uk/ProductDetail/Murata-Electronics/GRM31CR60J107ME39L/?qs=sGAEpiMZZMs0AnBnWHyRQEBhBOCqx7UepY4lVEVtlV4%3d</t>
  </si>
  <si>
    <t>TPS77018DBVR</t>
  </si>
  <si>
    <t>http://www.mouser.co.uk/Search/ProductDetail.aspx?R=TPS77018DBVRvirtualkey59500000virtualkey595-TPS77018DBVR</t>
  </si>
  <si>
    <t>TLV1117-33CDCYR</t>
  </si>
  <si>
    <t>3.3V</t>
  </si>
  <si>
    <t>http://www.mouser.co.uk/ProductDetail/Texas-Instruments/TLV1117-33CDCYR/?qs=sGAEpiMZZMsGz1a6aV8DcHWet81Yjl3lXNQcYQQSW9I%3d</t>
  </si>
  <si>
    <t>Keyboard Switch</t>
  </si>
  <si>
    <t>Voltage Regulator</t>
  </si>
  <si>
    <t>Cherry</t>
  </si>
  <si>
    <t>Red</t>
  </si>
  <si>
    <t>White/2.5mm</t>
  </si>
  <si>
    <t>Through Hole</t>
  </si>
  <si>
    <t>VCC</t>
  </si>
  <si>
    <t>VAOL-3GWY4</t>
  </si>
  <si>
    <t>http://www.mouser.co.uk/ProductDetail/VCC/VAOL-3GWY4/?qs=sGAEpiMZZMtmwHDZQCdlqf%252bOPI95frCfnSullxFL65E%3d</t>
  </si>
  <si>
    <t>Ferrite Bead</t>
  </si>
  <si>
    <t>ROHM</t>
  </si>
  <si>
    <t>MSL0104RGBU1</t>
  </si>
  <si>
    <t>http://www.mouser.co.uk/Search/ProductDetail.aspx?R=MSL0104RGBU1virtualkey65430000virtualkey755-MSL0104RGBU1</t>
  </si>
  <si>
    <t>RGB/Side</t>
  </si>
  <si>
    <t>Extend</t>
  </si>
  <si>
    <t>Pin header</t>
  </si>
  <si>
    <t>3M Electronic</t>
  </si>
  <si>
    <t>960104-7102-AR</t>
  </si>
  <si>
    <t>http://www.mouser.co.uk/ProductDetail/3M-Electronic-Solutions-Division/960104-7102-AR/?qs=sGAEpiMZZMs%252bGHln7q6pm53vbKor1bMJBrQ9n1EiGho%3d</t>
  </si>
  <si>
    <t>4P/Side</t>
  </si>
  <si>
    <t>Product</t>
  </si>
  <si>
    <t>(w/o VAT)</t>
  </si>
  <si>
    <t>http://www.kustompcs.co.uk/acatalog/info_30529.html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</si>
</sst>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M50" totalsRowCount="1">
  <autoFilter ref="A1:M49"/>
  <sortState ref="A2:M48">
    <sortCondition ref="B1:B48"/>
  </sortState>
  <tableColumns count="13">
    <tableColumn id="15" name="Option" totalsRowLabel="Total" dataDxfId="6"/>
    <tableColumn id="1" name="Type" dataDxfId="5"/>
    <tableColumn id="2" name="Sub type" dataDxfId="4"/>
    <tableColumn id="3" name="Manufacturer" dataDxfId="3"/>
    <tableColumn id="4" name="Part #" dataDxfId="2"/>
    <tableColumn id="5" name="Unit price"/>
    <tableColumn id="6" name="Unit price/1ku"/>
    <tableColumn id="7" name="# needed"/>
    <tableColumn id="8" name="# available" totalsRowFunction="custom">
      <totalsRowFormula>A50</totalsRowFormula>
    </tableColumn>
    <tableColumn id="14" name="Total" totalsRowFunction="custom" dataDxfId="1">
      <calculatedColumnFormula>IF(BOM[Unit price],BOM[Unit price],BOM[Unit price/1ku])*BOM['# needed]</calculatedColumnFormula>
      <totalsRowFormula>SUM(BOM[Total])</totalsRowFormula>
    </tableColumn>
    <tableColumn id="12" name="Total/1ku" totalsRowFunction="custom" dataDxfId="0">
      <calculatedColumnFormula>IF(BOM[Unit price/1ku],BOM[Unit price/1ku],BOM[Unit price])*BOM['# needed]</calculatedColumnFormula>
      <totalsRowFormula>SUM(BOM[Total/1ku])</totalsRowFormula>
    </tableColumn>
    <tableColumn id="9" name="Description" totalsRowLabel="(w/o VAT)"/>
    <tableColumn id="10" name="Link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85546875" style="1" bestFit="1" customWidth="1"/>
    <col min="2" max="2" width="10.140625" style="1" bestFit="1" customWidth="1"/>
    <col min="3" max="3" width="17" style="1" bestFit="1" customWidth="1"/>
    <col min="4" max="4" width="18" style="1" bestFit="1" customWidth="1"/>
    <col min="5" max="5" width="23.28515625" bestFit="1" customWidth="1"/>
    <col min="6" max="6" width="9.7109375" bestFit="1" customWidth="1"/>
    <col min="7" max="7" width="13.85546875" bestFit="1" customWidth="1"/>
    <col min="8" max="8" width="9.28515625" customWidth="1"/>
    <col min="9" max="9" width="10.42578125" customWidth="1"/>
    <col min="10" max="10" width="7" bestFit="1" customWidth="1"/>
    <col min="11" max="11" width="9.42578125" bestFit="1" customWidth="1"/>
    <col min="12" max="12" width="13.42578125" bestFit="1" customWidth="1"/>
    <col min="13" max="13" width="11.28515625" customWidth="1"/>
    <col min="14" max="14" width="11.140625" bestFit="1" customWidth="1"/>
    <col min="15" max="15" width="47.28515625" bestFit="1" customWidth="1"/>
  </cols>
  <sheetData>
    <row r="1" spans="1:13" x14ac:dyDescent="0.25">
      <c r="A1" s="1" t="s">
        <v>36</v>
      </c>
      <c r="B1" s="1" t="s">
        <v>0</v>
      </c>
      <c r="C1" s="1" t="s">
        <v>1</v>
      </c>
      <c r="D1" s="1" t="s">
        <v>3</v>
      </c>
      <c r="E1" s="1" t="s">
        <v>2</v>
      </c>
      <c r="F1" t="s">
        <v>4</v>
      </c>
      <c r="G1" t="s">
        <v>5</v>
      </c>
      <c r="H1" t="s">
        <v>7</v>
      </c>
      <c r="I1" t="s">
        <v>6</v>
      </c>
      <c r="J1" t="s">
        <v>23</v>
      </c>
      <c r="K1" t="s">
        <v>24</v>
      </c>
      <c r="L1" t="s">
        <v>8</v>
      </c>
      <c r="M1" t="s">
        <v>12</v>
      </c>
    </row>
    <row r="2" spans="1:13" x14ac:dyDescent="0.25">
      <c r="A2" s="1" t="s">
        <v>26</v>
      </c>
      <c r="B2" s="1" t="s">
        <v>48</v>
      </c>
      <c r="C2" s="1" t="s">
        <v>49</v>
      </c>
      <c r="D2" s="1" t="s">
        <v>55</v>
      </c>
      <c r="E2" s="1" t="s">
        <v>91</v>
      </c>
      <c r="F2">
        <v>6.0000000000000001E-3</v>
      </c>
      <c r="G2">
        <v>3.0000000000000001E-3</v>
      </c>
      <c r="H2">
        <v>2</v>
      </c>
      <c r="I2">
        <v>20</v>
      </c>
      <c r="J2" s="2">
        <f>IF(BOM[Unit price],BOM[Unit price],BOM[Unit price/1ku])*BOM['# needed]</f>
        <v>1.2E-2</v>
      </c>
      <c r="K2" s="2">
        <f>IF(BOM[Unit price/1ku],BOM[Unit price/1ku],BOM[Unit price])*BOM['# needed]</f>
        <v>6.0000000000000001E-3</v>
      </c>
      <c r="L2" t="s">
        <v>92</v>
      </c>
      <c r="M2" t="s">
        <v>90</v>
      </c>
    </row>
    <row r="3" spans="1:13" x14ac:dyDescent="0.25">
      <c r="A3" s="1" t="s">
        <v>35</v>
      </c>
      <c r="B3" s="1" t="s">
        <v>48</v>
      </c>
      <c r="C3" s="1" t="s">
        <v>49</v>
      </c>
      <c r="D3" s="1" t="s">
        <v>55</v>
      </c>
      <c r="E3" s="1" t="s">
        <v>95</v>
      </c>
      <c r="F3">
        <v>1.9E-2</v>
      </c>
      <c r="G3">
        <v>8.9999999999999993E-3</v>
      </c>
      <c r="H3">
        <v>2</v>
      </c>
      <c r="I3">
        <v>20</v>
      </c>
      <c r="J3" s="2">
        <f>IF(BOM[Unit price],BOM[Unit price],BOM[Unit price/1ku])*BOM['# needed]</f>
        <v>3.7999999999999999E-2</v>
      </c>
      <c r="K3" s="2">
        <f>IF(BOM[Unit price/1ku],BOM[Unit price/1ku],BOM[Unit price])*BOM['# needed]</f>
        <v>1.7999999999999999E-2</v>
      </c>
      <c r="L3" t="s">
        <v>93</v>
      </c>
      <c r="M3" t="s">
        <v>94</v>
      </c>
    </row>
    <row r="4" spans="1:13" x14ac:dyDescent="0.25">
      <c r="A4" s="1" t="s">
        <v>35</v>
      </c>
      <c r="B4" s="1" t="s">
        <v>48</v>
      </c>
      <c r="C4" s="1" t="s">
        <v>49</v>
      </c>
      <c r="D4" s="1" t="s">
        <v>55</v>
      </c>
      <c r="E4" s="1" t="s">
        <v>105</v>
      </c>
      <c r="F4">
        <v>6.0000000000000001E-3</v>
      </c>
      <c r="G4">
        <v>3.0000000000000001E-3</v>
      </c>
      <c r="H4">
        <v>1</v>
      </c>
      <c r="I4">
        <v>20</v>
      </c>
      <c r="J4" s="2">
        <f>IF(BOM[Unit price],BOM[Unit price],BOM[Unit price/1ku])*BOM['# needed]</f>
        <v>6.0000000000000001E-3</v>
      </c>
      <c r="K4" s="2">
        <f>IF(BOM[Unit price/1ku],BOM[Unit price/1ku],BOM[Unit price])*BOM['# needed]</f>
        <v>3.0000000000000001E-3</v>
      </c>
      <c r="L4" t="s">
        <v>106</v>
      </c>
      <c r="M4" t="s">
        <v>107</v>
      </c>
    </row>
    <row r="5" spans="1:13" x14ac:dyDescent="0.25">
      <c r="A5" s="1" t="s">
        <v>26</v>
      </c>
      <c r="B5" s="1" t="s">
        <v>48</v>
      </c>
      <c r="C5" s="1" t="s">
        <v>49</v>
      </c>
      <c r="D5" s="1" t="s">
        <v>55</v>
      </c>
      <c r="E5" s="1" t="s">
        <v>59</v>
      </c>
      <c r="F5">
        <v>5.5E-2</v>
      </c>
      <c r="G5">
        <v>2.5999999999999999E-2</v>
      </c>
      <c r="H5">
        <v>1</v>
      </c>
      <c r="I5">
        <v>25</v>
      </c>
      <c r="J5" s="2">
        <f>IF(BOM[Unit price],BOM[Unit price],BOM[Unit price/1ku])*BOM['# needed]</f>
        <v>5.5E-2</v>
      </c>
      <c r="K5" s="2">
        <f>IF(BOM[Unit price/1ku],BOM[Unit price/1ku],BOM[Unit price])*BOM['# needed]</f>
        <v>2.5999999999999999E-2</v>
      </c>
      <c r="L5" t="s">
        <v>75</v>
      </c>
      <c r="M5" t="s">
        <v>121</v>
      </c>
    </row>
    <row r="6" spans="1:13" x14ac:dyDescent="0.25">
      <c r="A6" s="1" t="s">
        <v>146</v>
      </c>
      <c r="B6" s="1" t="s">
        <v>48</v>
      </c>
      <c r="C6" s="1" t="s">
        <v>49</v>
      </c>
      <c r="D6" s="1" t="s">
        <v>55</v>
      </c>
      <c r="E6" s="1" t="s">
        <v>59</v>
      </c>
      <c r="F6">
        <v>5.5E-2</v>
      </c>
      <c r="G6">
        <v>2.5999999999999999E-2</v>
      </c>
      <c r="H6">
        <v>1</v>
      </c>
      <c r="J6" s="2">
        <f>IF(BOM[Unit price],BOM[Unit price],BOM[Unit price/1ku])*BOM['# needed]</f>
        <v>5.5E-2</v>
      </c>
      <c r="K6" s="2">
        <f>IF(BOM[Unit price/1ku],BOM[Unit price/1ku],BOM[Unit price])*BOM['# needed]</f>
        <v>2.5999999999999999E-2</v>
      </c>
      <c r="L6" t="s">
        <v>75</v>
      </c>
      <c r="M6" t="s">
        <v>121</v>
      </c>
    </row>
    <row r="7" spans="1:13" x14ac:dyDescent="0.25">
      <c r="A7" s="1" t="s">
        <v>38</v>
      </c>
      <c r="B7" s="1" t="s">
        <v>48</v>
      </c>
      <c r="C7" s="1" t="s">
        <v>49</v>
      </c>
      <c r="D7" s="1" t="s">
        <v>55</v>
      </c>
      <c r="E7" s="1" t="s">
        <v>59</v>
      </c>
      <c r="F7">
        <v>5.5E-2</v>
      </c>
      <c r="G7">
        <v>2.5999999999999999E-2</v>
      </c>
      <c r="H7">
        <v>2</v>
      </c>
      <c r="J7" s="2">
        <f>IF(BOM[Unit price],BOM[Unit price],BOM[Unit price/1ku])*BOM['# needed]</f>
        <v>0.11</v>
      </c>
      <c r="K7" s="2">
        <f>IF(BOM[Unit price/1ku],BOM[Unit price/1ku],BOM[Unit price])*BOM['# needed]</f>
        <v>5.1999999999999998E-2</v>
      </c>
      <c r="L7" t="s">
        <v>75</v>
      </c>
      <c r="M7" t="s">
        <v>121</v>
      </c>
    </row>
    <row r="8" spans="1:13" x14ac:dyDescent="0.25">
      <c r="A8" s="1" t="s">
        <v>35</v>
      </c>
      <c r="B8" s="1" t="s">
        <v>48</v>
      </c>
      <c r="C8" s="1" t="s">
        <v>49</v>
      </c>
      <c r="D8" s="1" t="s">
        <v>55</v>
      </c>
      <c r="E8" s="1" t="s">
        <v>59</v>
      </c>
      <c r="F8">
        <v>5.5E-2</v>
      </c>
      <c r="G8">
        <v>2.5999999999999999E-2</v>
      </c>
      <c r="H8">
        <v>1</v>
      </c>
      <c r="J8" s="2">
        <f>IF(BOM[Unit price],BOM[Unit price],BOM[Unit price/1ku])*BOM['# needed]</f>
        <v>5.5E-2</v>
      </c>
      <c r="K8" s="2">
        <f>IF(BOM[Unit price/1ku],BOM[Unit price/1ku],BOM[Unit price])*BOM['# needed]</f>
        <v>2.5999999999999999E-2</v>
      </c>
      <c r="L8" t="s">
        <v>75</v>
      </c>
      <c r="M8" t="s">
        <v>121</v>
      </c>
    </row>
    <row r="9" spans="1:13" x14ac:dyDescent="0.25">
      <c r="A9" s="1" t="s">
        <v>26</v>
      </c>
      <c r="B9" s="1" t="s">
        <v>48</v>
      </c>
      <c r="C9" s="1" t="s">
        <v>49</v>
      </c>
      <c r="D9" s="1" t="s">
        <v>55</v>
      </c>
      <c r="E9" s="1" t="s">
        <v>114</v>
      </c>
      <c r="F9">
        <v>1.7999999999999999E-2</v>
      </c>
      <c r="G9">
        <v>8.9999999999999993E-3</v>
      </c>
      <c r="H9">
        <v>3</v>
      </c>
      <c r="I9">
        <v>40</v>
      </c>
      <c r="J9" s="2">
        <f>IF(BOM[Unit price],BOM[Unit price],BOM[Unit price/1ku])*BOM['# needed]</f>
        <v>5.3999999999999992E-2</v>
      </c>
      <c r="K9" s="2">
        <f>IF(BOM[Unit price/1ku],BOM[Unit price/1ku],BOM[Unit price])*BOM['# needed]</f>
        <v>2.6999999999999996E-2</v>
      </c>
      <c r="L9" t="s">
        <v>115</v>
      </c>
      <c r="M9" t="s">
        <v>116</v>
      </c>
    </row>
    <row r="10" spans="1:13" x14ac:dyDescent="0.25">
      <c r="A10" s="1" t="s">
        <v>26</v>
      </c>
      <c r="B10" s="1" t="s">
        <v>48</v>
      </c>
      <c r="C10" s="1" t="s">
        <v>49</v>
      </c>
      <c r="D10" s="1" t="s">
        <v>55</v>
      </c>
      <c r="E10" s="1" t="s">
        <v>112</v>
      </c>
      <c r="F10">
        <v>3.0000000000000001E-3</v>
      </c>
      <c r="G10">
        <v>2E-3</v>
      </c>
      <c r="H10">
        <v>1</v>
      </c>
      <c r="I10">
        <v>40</v>
      </c>
      <c r="J10" s="2">
        <f>IF(BOM[Unit price],BOM[Unit price],BOM[Unit price/1ku])*BOM['# needed]</f>
        <v>3.0000000000000001E-3</v>
      </c>
      <c r="K10" s="2">
        <f>IF(BOM[Unit price/1ku],BOM[Unit price/1ku],BOM[Unit price])*BOM['# needed]</f>
        <v>2E-3</v>
      </c>
      <c r="L10" t="s">
        <v>111</v>
      </c>
      <c r="M10" t="s">
        <v>113</v>
      </c>
    </row>
    <row r="11" spans="1:13" x14ac:dyDescent="0.25">
      <c r="A11" s="1" t="s">
        <v>26</v>
      </c>
      <c r="B11" s="1" t="s">
        <v>48</v>
      </c>
      <c r="C11" s="1" t="s">
        <v>49</v>
      </c>
      <c r="D11" s="1" t="s">
        <v>55</v>
      </c>
      <c r="E11" s="1" t="s">
        <v>117</v>
      </c>
      <c r="F11">
        <v>3.0000000000000001E-3</v>
      </c>
      <c r="G11">
        <v>2E-3</v>
      </c>
      <c r="H11">
        <v>11</v>
      </c>
      <c r="I11">
        <v>120</v>
      </c>
      <c r="J11" s="2">
        <f>IF(BOM[Unit price],BOM[Unit price],BOM[Unit price/1ku])*BOM['# needed]</f>
        <v>3.3000000000000002E-2</v>
      </c>
      <c r="K11" s="2">
        <f>IF(BOM[Unit price/1ku],BOM[Unit price/1ku],BOM[Unit price])*BOM['# needed]</f>
        <v>2.1999999999999999E-2</v>
      </c>
      <c r="L11" t="s">
        <v>82</v>
      </c>
      <c r="M11" t="s">
        <v>118</v>
      </c>
    </row>
    <row r="12" spans="1:13" x14ac:dyDescent="0.25">
      <c r="A12" s="1" t="s">
        <v>38</v>
      </c>
      <c r="B12" s="1" t="s">
        <v>48</v>
      </c>
      <c r="C12" s="1" t="s">
        <v>49</v>
      </c>
      <c r="D12" s="1" t="s">
        <v>55</v>
      </c>
      <c r="E12" s="1" t="s">
        <v>117</v>
      </c>
      <c r="F12">
        <v>3.0000000000000001E-3</v>
      </c>
      <c r="G12">
        <v>2E-3</v>
      </c>
      <c r="H12">
        <v>6</v>
      </c>
      <c r="J12" s="2">
        <f>IF(BOM[Unit price],BOM[Unit price],BOM[Unit price/1ku])*BOM['# needed]</f>
        <v>1.8000000000000002E-2</v>
      </c>
      <c r="K12" s="2">
        <f>IF(BOM[Unit price/1ku],BOM[Unit price/1ku],BOM[Unit price])*BOM['# needed]</f>
        <v>1.2E-2</v>
      </c>
      <c r="L12" t="s">
        <v>82</v>
      </c>
      <c r="M12" t="s">
        <v>118</v>
      </c>
    </row>
    <row r="13" spans="1:13" x14ac:dyDescent="0.25">
      <c r="A13" s="1" t="s">
        <v>25</v>
      </c>
      <c r="B13" s="1" t="s">
        <v>48</v>
      </c>
      <c r="C13" s="1" t="s">
        <v>49</v>
      </c>
      <c r="D13" s="1" t="s">
        <v>55</v>
      </c>
      <c r="E13" s="1" t="s">
        <v>117</v>
      </c>
      <c r="F13">
        <v>3.0000000000000001E-3</v>
      </c>
      <c r="G13">
        <v>2E-3</v>
      </c>
      <c r="H13">
        <v>1</v>
      </c>
      <c r="J13" s="2">
        <f>IF(BOM[Unit price],BOM[Unit price],BOM[Unit price/1ku])*BOM['# needed]</f>
        <v>3.0000000000000001E-3</v>
      </c>
      <c r="K13" s="2">
        <f>IF(BOM[Unit price/1ku],BOM[Unit price/1ku],BOM[Unit price])*BOM['# needed]</f>
        <v>2E-3</v>
      </c>
      <c r="L13" t="s">
        <v>82</v>
      </c>
      <c r="M13" t="s">
        <v>118</v>
      </c>
    </row>
    <row r="14" spans="1:13" x14ac:dyDescent="0.25">
      <c r="A14" s="1" t="s">
        <v>35</v>
      </c>
      <c r="B14" s="1" t="s">
        <v>48</v>
      </c>
      <c r="C14" s="1" t="s">
        <v>49</v>
      </c>
      <c r="D14" s="1" t="s">
        <v>55</v>
      </c>
      <c r="E14" s="1" t="s">
        <v>117</v>
      </c>
      <c r="F14">
        <v>3.0000000000000001E-3</v>
      </c>
      <c r="G14">
        <v>2E-3</v>
      </c>
      <c r="H14">
        <v>5</v>
      </c>
      <c r="J14" s="2">
        <f>IF(BOM[Unit price],BOM[Unit price],BOM[Unit price/1ku])*BOM['# needed]</f>
        <v>1.4999999999999999E-2</v>
      </c>
      <c r="K14" s="2">
        <f>IF(BOM[Unit price/1ku],BOM[Unit price/1ku],BOM[Unit price])*BOM['# needed]</f>
        <v>0.01</v>
      </c>
      <c r="L14" t="s">
        <v>82</v>
      </c>
      <c r="M14" t="s">
        <v>118</v>
      </c>
    </row>
    <row r="15" spans="1:13" x14ac:dyDescent="0.25">
      <c r="A15" s="1" t="s">
        <v>146</v>
      </c>
      <c r="B15" s="1" t="s">
        <v>48</v>
      </c>
      <c r="C15" s="1" t="s">
        <v>49</v>
      </c>
      <c r="D15" s="1" t="s">
        <v>55</v>
      </c>
      <c r="E15" s="1" t="s">
        <v>117</v>
      </c>
      <c r="F15">
        <v>3.0000000000000001E-3</v>
      </c>
      <c r="G15">
        <v>2E-3</v>
      </c>
      <c r="H15">
        <v>1</v>
      </c>
      <c r="J15" s="2">
        <f>IF(BOM[Unit price],BOM[Unit price],BOM[Unit price/1ku])*BOM['# needed]</f>
        <v>3.0000000000000001E-3</v>
      </c>
      <c r="K15" s="2">
        <f>IF(BOM[Unit price/1ku],BOM[Unit price/1ku],BOM[Unit price])*BOM['# needed]</f>
        <v>2E-3</v>
      </c>
      <c r="L15" t="s">
        <v>82</v>
      </c>
      <c r="M15" t="s">
        <v>118</v>
      </c>
    </row>
    <row r="16" spans="1:13" x14ac:dyDescent="0.25">
      <c r="A16" s="1" t="s">
        <v>26</v>
      </c>
      <c r="B16" s="1" t="s">
        <v>48</v>
      </c>
      <c r="C16" s="1" t="s">
        <v>49</v>
      </c>
      <c r="D16" s="1" t="s">
        <v>55</v>
      </c>
      <c r="E16" s="1" t="s">
        <v>119</v>
      </c>
      <c r="F16">
        <v>6.0999999999999999E-2</v>
      </c>
      <c r="G16">
        <v>1.4999999999999999E-2</v>
      </c>
      <c r="H16">
        <v>2</v>
      </c>
      <c r="I16">
        <v>20</v>
      </c>
      <c r="J16" s="2">
        <f>IF(BOM[Unit price],BOM[Unit price],BOM[Unit price/1ku])*BOM['# needed]</f>
        <v>0.122</v>
      </c>
      <c r="K16" s="2">
        <f>IF(BOM[Unit price/1ku],BOM[Unit price/1ku],BOM[Unit price])*BOM['# needed]</f>
        <v>0.03</v>
      </c>
      <c r="L16" t="s">
        <v>108</v>
      </c>
      <c r="M16" t="s">
        <v>120</v>
      </c>
    </row>
    <row r="17" spans="1:13" x14ac:dyDescent="0.25">
      <c r="A17" s="1" t="s">
        <v>38</v>
      </c>
      <c r="B17" s="1" t="s">
        <v>48</v>
      </c>
      <c r="C17" s="1" t="s">
        <v>49</v>
      </c>
      <c r="D17" s="1" t="s">
        <v>55</v>
      </c>
      <c r="E17" s="1" t="s">
        <v>122</v>
      </c>
      <c r="F17">
        <v>2.3E-2</v>
      </c>
      <c r="G17">
        <v>1.0999999999999999E-2</v>
      </c>
      <c r="H17">
        <v>1</v>
      </c>
      <c r="I17">
        <v>20</v>
      </c>
      <c r="J17" s="2">
        <f>IF(BOM[Unit price],BOM[Unit price],BOM[Unit price/1ku])*BOM['# needed]</f>
        <v>2.3E-2</v>
      </c>
      <c r="K17" s="2">
        <f>IF(BOM[Unit price/1ku],BOM[Unit price/1ku],BOM[Unit price])*BOM['# needed]</f>
        <v>1.0999999999999999E-2</v>
      </c>
      <c r="L17" t="s">
        <v>123</v>
      </c>
      <c r="M17" t="s">
        <v>124</v>
      </c>
    </row>
    <row r="18" spans="1:13" x14ac:dyDescent="0.25">
      <c r="A18" s="1" t="s">
        <v>38</v>
      </c>
      <c r="B18" s="1" t="s">
        <v>48</v>
      </c>
      <c r="C18" s="1" t="s">
        <v>49</v>
      </c>
      <c r="D18" s="1" t="s">
        <v>55</v>
      </c>
      <c r="E18" s="1" t="s">
        <v>74</v>
      </c>
      <c r="F18">
        <v>0.29399999999999998</v>
      </c>
      <c r="G18">
        <v>0.16600000000000001</v>
      </c>
      <c r="H18">
        <v>3</v>
      </c>
      <c r="I18">
        <v>15</v>
      </c>
      <c r="J18" s="2">
        <f>IF(BOM[Unit price],BOM[Unit price],BOM[Unit price/1ku])*BOM['# needed]</f>
        <v>0.8819999999999999</v>
      </c>
      <c r="K18" s="2">
        <f>IF(BOM[Unit price/1ku],BOM[Unit price/1ku],BOM[Unit price])*BOM['# needed]</f>
        <v>0.498</v>
      </c>
      <c r="L18" t="s">
        <v>125</v>
      </c>
      <c r="M18" t="s">
        <v>126</v>
      </c>
    </row>
    <row r="19" spans="1:13" x14ac:dyDescent="0.25">
      <c r="A19" s="1" t="s">
        <v>38</v>
      </c>
      <c r="B19" s="1" t="s">
        <v>19</v>
      </c>
      <c r="C19" s="1" t="s">
        <v>39</v>
      </c>
      <c r="D19" s="1" t="s">
        <v>40</v>
      </c>
      <c r="E19" s="1" t="s">
        <v>41</v>
      </c>
      <c r="F19">
        <v>0.86</v>
      </c>
      <c r="G19">
        <v>0.47699999999999998</v>
      </c>
      <c r="H19">
        <v>1</v>
      </c>
      <c r="I19">
        <v>1</v>
      </c>
      <c r="J19" s="2">
        <f>IF(BOM[Unit price],BOM[Unit price],BOM[Unit price/1ku])*BOM['# needed]</f>
        <v>0.86</v>
      </c>
      <c r="K19" s="2">
        <f>IF(BOM[Unit price/1ku],BOM[Unit price/1ku],BOM[Unit price])*BOM['# needed]</f>
        <v>0.47699999999999998</v>
      </c>
      <c r="M19" t="s">
        <v>42</v>
      </c>
    </row>
    <row r="20" spans="1:13" x14ac:dyDescent="0.25">
      <c r="A20" s="1" t="s">
        <v>26</v>
      </c>
      <c r="B20" s="1" t="s">
        <v>19</v>
      </c>
      <c r="C20" s="1" t="s">
        <v>32</v>
      </c>
      <c r="D20" s="1" t="s">
        <v>33</v>
      </c>
      <c r="E20" s="1" t="s">
        <v>34</v>
      </c>
      <c r="F20">
        <v>0.95499999999999996</v>
      </c>
      <c r="G20">
        <v>0.71899999999999997</v>
      </c>
      <c r="H20">
        <v>1</v>
      </c>
      <c r="I20">
        <v>2</v>
      </c>
      <c r="J20" s="2">
        <f>IF(BOM[Unit price],BOM[Unit price],BOM[Unit price/1ku])*BOM['# needed]</f>
        <v>0.95499999999999996</v>
      </c>
      <c r="K20" s="2">
        <f>IF(BOM[Unit price/1ku],BOM[Unit price/1ku],BOM[Unit price])*BOM['# needed]</f>
        <v>0.71899999999999997</v>
      </c>
      <c r="M20" t="s">
        <v>37</v>
      </c>
    </row>
    <row r="21" spans="1:13" x14ac:dyDescent="0.25">
      <c r="A21" s="1" t="s">
        <v>35</v>
      </c>
      <c r="B21" s="1" t="s">
        <v>19</v>
      </c>
      <c r="C21" s="1" t="s">
        <v>32</v>
      </c>
      <c r="D21" s="1" t="s">
        <v>33</v>
      </c>
      <c r="E21" s="1" t="s">
        <v>34</v>
      </c>
      <c r="F21">
        <v>0.95499999999999996</v>
      </c>
      <c r="G21">
        <v>0.71899999999999997</v>
      </c>
      <c r="H21">
        <v>1</v>
      </c>
      <c r="J21" s="2">
        <f>IF(BOM[Unit price],BOM[Unit price],BOM[Unit price/1ku])*BOM['# needed]</f>
        <v>0.95499999999999996</v>
      </c>
      <c r="K21" s="2">
        <f>IF(BOM[Unit price/1ku],BOM[Unit price/1ku],BOM[Unit price])*BOM['# needed]</f>
        <v>0.71899999999999997</v>
      </c>
      <c r="M21" t="s">
        <v>37</v>
      </c>
    </row>
    <row r="22" spans="1:13" x14ac:dyDescent="0.25">
      <c r="A22" s="1" t="s">
        <v>25</v>
      </c>
      <c r="B22" s="1" t="s">
        <v>19</v>
      </c>
      <c r="C22" s="1" t="s">
        <v>20</v>
      </c>
      <c r="D22" s="1" t="s">
        <v>33</v>
      </c>
      <c r="E22" s="1" t="s">
        <v>21</v>
      </c>
      <c r="F22">
        <v>1.74</v>
      </c>
      <c r="H22">
        <v>1</v>
      </c>
      <c r="I22">
        <v>1</v>
      </c>
      <c r="J22">
        <f>IF(BOM[Unit price],BOM[Unit price],BOM[Unit price/1ku])*BOM['# needed]</f>
        <v>1.74</v>
      </c>
      <c r="K22">
        <f>IF(BOM[Unit price/1ku],BOM[Unit price/1ku],BOM[Unit price])*BOM['# needed]</f>
        <v>1.74</v>
      </c>
      <c r="M22" t="s">
        <v>22</v>
      </c>
    </row>
    <row r="23" spans="1:13" x14ac:dyDescent="0.25">
      <c r="A23" s="1" t="s">
        <v>146</v>
      </c>
      <c r="B23" s="1" t="s">
        <v>19</v>
      </c>
      <c r="C23" s="1" t="s">
        <v>147</v>
      </c>
      <c r="D23" s="1" t="s">
        <v>148</v>
      </c>
      <c r="E23" s="1" t="s">
        <v>149</v>
      </c>
      <c r="F23">
        <v>0.73199999999999998</v>
      </c>
      <c r="G23">
        <v>0.41199999999999998</v>
      </c>
      <c r="H23">
        <v>1</v>
      </c>
      <c r="I23">
        <v>1</v>
      </c>
      <c r="J23">
        <f>IF(BOM[Unit price],BOM[Unit price],BOM[Unit price/1ku])*BOM['# needed]</f>
        <v>0.73199999999999998</v>
      </c>
      <c r="K23">
        <f>IF(BOM[Unit price/1ku],BOM[Unit price/1ku],BOM[Unit price])*BOM['# needed]</f>
        <v>0.41199999999999998</v>
      </c>
      <c r="L23" t="s">
        <v>151</v>
      </c>
      <c r="M23" t="s">
        <v>150</v>
      </c>
    </row>
    <row r="24" spans="1:13" x14ac:dyDescent="0.25">
      <c r="A24" s="1" t="s">
        <v>26</v>
      </c>
      <c r="B24" s="1" t="s">
        <v>61</v>
      </c>
      <c r="C24" s="1" t="s">
        <v>61</v>
      </c>
      <c r="D24" s="1" t="s">
        <v>86</v>
      </c>
      <c r="E24" s="1" t="s">
        <v>87</v>
      </c>
      <c r="F24">
        <v>0.53</v>
      </c>
      <c r="G24">
        <v>0.32</v>
      </c>
      <c r="H24">
        <v>1</v>
      </c>
      <c r="I24">
        <v>1</v>
      </c>
      <c r="J24" s="2">
        <f>IF(BOM[Unit price],BOM[Unit price],BOM[Unit price/1ku])*BOM['# needed]</f>
        <v>0.53</v>
      </c>
      <c r="K24" s="2">
        <f>IF(BOM[Unit price/1ku],BOM[Unit price/1ku],BOM[Unit price])*BOM['# needed]</f>
        <v>0.32</v>
      </c>
      <c r="L24" t="s">
        <v>89</v>
      </c>
      <c r="M24" t="s">
        <v>88</v>
      </c>
    </row>
    <row r="25" spans="1:13" x14ac:dyDescent="0.25">
      <c r="A25" s="1" t="s">
        <v>35</v>
      </c>
      <c r="B25" s="1" t="s">
        <v>61</v>
      </c>
      <c r="C25" s="1" t="s">
        <v>61</v>
      </c>
      <c r="D25" s="1" t="s">
        <v>62</v>
      </c>
      <c r="E25" s="1" t="s">
        <v>63</v>
      </c>
      <c r="F25">
        <v>0.67800000000000005</v>
      </c>
      <c r="H25">
        <v>1</v>
      </c>
      <c r="I25">
        <v>1</v>
      </c>
      <c r="J25" s="2">
        <f>IF(BOM[Unit price],BOM[Unit price],BOM[Unit price/1ku])*BOM['# needed]</f>
        <v>0.67800000000000005</v>
      </c>
      <c r="K25" s="2">
        <f>IF(BOM[Unit price/1ku],BOM[Unit price/1ku],BOM[Unit price])*BOM['# needed]</f>
        <v>0.67800000000000005</v>
      </c>
      <c r="L25" t="s">
        <v>64</v>
      </c>
    </row>
    <row r="26" spans="1:13" x14ac:dyDescent="0.25">
      <c r="A26" s="1" t="s">
        <v>38</v>
      </c>
      <c r="B26" s="1" t="s">
        <v>14</v>
      </c>
      <c r="C26" s="1" t="s">
        <v>70</v>
      </c>
      <c r="D26" s="1" t="s">
        <v>71</v>
      </c>
      <c r="E26" s="1" t="s">
        <v>72</v>
      </c>
      <c r="F26">
        <v>4.18</v>
      </c>
      <c r="H26">
        <v>1</v>
      </c>
      <c r="I26">
        <v>1</v>
      </c>
      <c r="J26" s="2">
        <f>IF(BOM[Unit price],BOM[Unit price],BOM[Unit price/1ku])*BOM['# needed]</f>
        <v>4.18</v>
      </c>
      <c r="K26" s="2">
        <f>IF(BOM[Unit price/1ku],BOM[Unit price/1ku],BOM[Unit price])*BOM['# needed]</f>
        <v>4.18</v>
      </c>
    </row>
    <row r="27" spans="1:13" x14ac:dyDescent="0.25">
      <c r="A27" s="1" t="s">
        <v>26</v>
      </c>
      <c r="B27" s="1" t="s">
        <v>14</v>
      </c>
      <c r="C27" s="1" t="s">
        <v>133</v>
      </c>
      <c r="D27" s="1" t="s">
        <v>71</v>
      </c>
      <c r="E27" s="1" t="s">
        <v>129</v>
      </c>
      <c r="F27">
        <v>0.45900000000000002</v>
      </c>
      <c r="G27">
        <v>0.19900000000000001</v>
      </c>
      <c r="H27">
        <v>1</v>
      </c>
      <c r="I27">
        <v>5</v>
      </c>
      <c r="J27" s="2">
        <f>IF(BOM[Unit price],BOM[Unit price],BOM[Unit price/1ku])*BOM['# needed]</f>
        <v>0.45900000000000002</v>
      </c>
      <c r="K27" s="2">
        <f>IF(BOM[Unit price/1ku],BOM[Unit price/1ku],BOM[Unit price])*BOM['# needed]</f>
        <v>0.19900000000000001</v>
      </c>
      <c r="L27" t="s">
        <v>130</v>
      </c>
      <c r="M27" t="s">
        <v>131</v>
      </c>
    </row>
    <row r="28" spans="1:13" x14ac:dyDescent="0.25">
      <c r="A28" s="1" t="s">
        <v>38</v>
      </c>
      <c r="B28" s="1" t="s">
        <v>14</v>
      </c>
      <c r="C28" s="1" t="s">
        <v>133</v>
      </c>
      <c r="D28" s="1" t="s">
        <v>71</v>
      </c>
      <c r="E28" s="1" t="s">
        <v>127</v>
      </c>
      <c r="F28">
        <v>0.84899999999999998</v>
      </c>
      <c r="G28">
        <v>0.39200000000000002</v>
      </c>
      <c r="H28">
        <v>1</v>
      </c>
      <c r="I28">
        <v>2</v>
      </c>
      <c r="J28" s="2">
        <f>IF(BOM[Unit price],BOM[Unit price],BOM[Unit price/1ku])*BOM['# needed]</f>
        <v>0.84899999999999998</v>
      </c>
      <c r="K28" s="2">
        <f>IF(BOM[Unit price/1ku],BOM[Unit price/1ku],BOM[Unit price])*BOM['# needed]</f>
        <v>0.39200000000000002</v>
      </c>
      <c r="M28" t="s">
        <v>128</v>
      </c>
    </row>
    <row r="29" spans="1:13" x14ac:dyDescent="0.25">
      <c r="A29" s="1" t="s">
        <v>26</v>
      </c>
      <c r="B29" s="1" t="s">
        <v>14</v>
      </c>
      <c r="C29" s="1" t="s">
        <v>15</v>
      </c>
      <c r="D29" s="1" t="s">
        <v>16</v>
      </c>
      <c r="E29" s="1" t="s">
        <v>17</v>
      </c>
      <c r="F29">
        <v>7.95</v>
      </c>
      <c r="H29">
        <v>1</v>
      </c>
      <c r="I29">
        <v>1</v>
      </c>
      <c r="J29">
        <f>IF(BOM[Unit price],BOM[Unit price],BOM[Unit price/1ku])*BOM['# needed]</f>
        <v>7.95</v>
      </c>
      <c r="K29">
        <f>IF(BOM[Unit price/1ku],BOM[Unit price/1ku],BOM[Unit price])*BOM['# needed]</f>
        <v>7.95</v>
      </c>
      <c r="M29" t="s">
        <v>18</v>
      </c>
    </row>
    <row r="30" spans="1:13" x14ac:dyDescent="0.25">
      <c r="A30" s="1" t="s">
        <v>26</v>
      </c>
      <c r="B30" s="1" t="s">
        <v>14</v>
      </c>
      <c r="C30" s="1" t="s">
        <v>44</v>
      </c>
      <c r="D30" s="1" t="s">
        <v>60</v>
      </c>
      <c r="E30" s="1" t="s">
        <v>45</v>
      </c>
      <c r="F30">
        <v>1.4</v>
      </c>
      <c r="G30">
        <v>0.95499999999999996</v>
      </c>
      <c r="H30">
        <v>1</v>
      </c>
      <c r="I30">
        <v>1</v>
      </c>
      <c r="J30" s="2">
        <f>IF(BOM[Unit price],BOM[Unit price],BOM[Unit price/1ku])*BOM['# needed]</f>
        <v>1.4</v>
      </c>
      <c r="K30" s="2">
        <f>IF(BOM[Unit price/1ku],BOM[Unit price/1ku],BOM[Unit price])*BOM['# needed]</f>
        <v>0.95499999999999996</v>
      </c>
      <c r="M30" t="s">
        <v>50</v>
      </c>
    </row>
    <row r="31" spans="1:13" x14ac:dyDescent="0.25">
      <c r="A31" s="1" t="s">
        <v>35</v>
      </c>
      <c r="B31" s="1" t="s">
        <v>14</v>
      </c>
      <c r="C31" s="1" t="s">
        <v>43</v>
      </c>
      <c r="D31" s="1" t="s">
        <v>46</v>
      </c>
      <c r="E31" s="1" t="s">
        <v>47</v>
      </c>
      <c r="F31">
        <v>5.45</v>
      </c>
      <c r="G31">
        <v>3.08</v>
      </c>
      <c r="H31">
        <v>1</v>
      </c>
      <c r="I31">
        <v>1</v>
      </c>
      <c r="J31" s="2">
        <f>IF(BOM[Unit price],BOM[Unit price],BOM[Unit price/1ku])*BOM['# needed]</f>
        <v>5.45</v>
      </c>
      <c r="K31" s="2">
        <f>IF(BOM[Unit price/1ku],BOM[Unit price/1ku],BOM[Unit price])*BOM['# needed]</f>
        <v>3.08</v>
      </c>
      <c r="M31" t="s">
        <v>51</v>
      </c>
    </row>
    <row r="32" spans="1:13" x14ac:dyDescent="0.25">
      <c r="A32" s="1" t="s">
        <v>26</v>
      </c>
      <c r="B32" s="1" t="s">
        <v>54</v>
      </c>
      <c r="C32" s="1" t="s">
        <v>141</v>
      </c>
      <c r="D32" s="1" t="s">
        <v>55</v>
      </c>
      <c r="E32" s="1" t="s">
        <v>56</v>
      </c>
      <c r="F32">
        <v>0.05</v>
      </c>
      <c r="G32">
        <v>2.7E-2</v>
      </c>
      <c r="H32">
        <v>1</v>
      </c>
      <c r="I32">
        <v>10</v>
      </c>
      <c r="J32" s="2">
        <f>IF(BOM[Unit price],BOM[Unit price],BOM[Unit price/1ku])*BOM['# needed]</f>
        <v>0.05</v>
      </c>
      <c r="K32" s="2">
        <f>IF(BOM[Unit price/1ku],BOM[Unit price/1ku],BOM[Unit price])*BOM['# needed]</f>
        <v>2.7E-2</v>
      </c>
      <c r="M32" t="s">
        <v>57</v>
      </c>
    </row>
    <row r="33" spans="1:13" x14ac:dyDescent="0.25">
      <c r="A33" s="1" t="s">
        <v>38</v>
      </c>
      <c r="B33" s="1" t="s">
        <v>54</v>
      </c>
      <c r="C33" s="1" t="s">
        <v>141</v>
      </c>
      <c r="D33" s="1" t="s">
        <v>55</v>
      </c>
      <c r="E33" s="1" t="s">
        <v>56</v>
      </c>
      <c r="F33">
        <v>5.1999999999999998E-2</v>
      </c>
      <c r="G33">
        <v>2.7E-2</v>
      </c>
      <c r="H33">
        <v>1</v>
      </c>
      <c r="J33" s="2">
        <f>IF(BOM[Unit price],BOM[Unit price],BOM[Unit price/1ku])*BOM['# needed]</f>
        <v>5.1999999999999998E-2</v>
      </c>
      <c r="K33" s="2">
        <f>IF(BOM[Unit price/1ku],BOM[Unit price/1ku],BOM[Unit price])*BOM['# needed]</f>
        <v>2.7E-2</v>
      </c>
      <c r="M33" t="s">
        <v>57</v>
      </c>
    </row>
    <row r="34" spans="1:13" x14ac:dyDescent="0.25">
      <c r="A34" s="1" t="s">
        <v>35</v>
      </c>
      <c r="B34" s="1" t="s">
        <v>54</v>
      </c>
      <c r="C34" s="1" t="s">
        <v>141</v>
      </c>
      <c r="D34" s="1" t="s">
        <v>55</v>
      </c>
      <c r="E34" s="1" t="s">
        <v>56</v>
      </c>
      <c r="F34">
        <v>5.1999999999999998E-2</v>
      </c>
      <c r="G34">
        <v>2.7E-2</v>
      </c>
      <c r="H34">
        <v>1</v>
      </c>
      <c r="J34" s="2">
        <f>IF(BOM[Unit price],BOM[Unit price],BOM[Unit price/1ku])*BOM['# needed]</f>
        <v>5.1999999999999998E-2</v>
      </c>
      <c r="K34" s="2">
        <f>IF(BOM[Unit price/1ku],BOM[Unit price/1ku],BOM[Unit price])*BOM['# needed]</f>
        <v>2.7E-2</v>
      </c>
      <c r="M34" t="s">
        <v>57</v>
      </c>
    </row>
    <row r="35" spans="1:13" x14ac:dyDescent="0.25">
      <c r="A35" s="1" t="s">
        <v>35</v>
      </c>
      <c r="B35" s="1" t="s">
        <v>65</v>
      </c>
      <c r="C35" s="1" t="s">
        <v>66</v>
      </c>
      <c r="D35" s="1" t="s">
        <v>67</v>
      </c>
      <c r="E35" s="1" t="s">
        <v>68</v>
      </c>
      <c r="F35">
        <v>0.189</v>
      </c>
      <c r="H35">
        <v>2</v>
      </c>
      <c r="I35">
        <v>10</v>
      </c>
      <c r="J35" s="2">
        <f>IF(BOM[Unit price],BOM[Unit price],BOM[Unit price/1ku])*BOM['# needed]</f>
        <v>0.378</v>
      </c>
      <c r="K35" s="2">
        <f>IF(BOM[Unit price/1ku],BOM[Unit price/1ku],BOM[Unit price])*BOM['# needed]</f>
        <v>0.378</v>
      </c>
      <c r="L35" t="s">
        <v>69</v>
      </c>
    </row>
    <row r="36" spans="1:13" x14ac:dyDescent="0.25">
      <c r="A36" s="1" t="s">
        <v>26</v>
      </c>
      <c r="B36" s="1" t="s">
        <v>65</v>
      </c>
      <c r="C36" s="1" t="s">
        <v>66</v>
      </c>
      <c r="D36" s="1" t="s">
        <v>142</v>
      </c>
      <c r="E36" s="1" t="s">
        <v>143</v>
      </c>
      <c r="F36">
        <v>0.73199999999999998</v>
      </c>
      <c r="G36">
        <v>0.33300000000000002</v>
      </c>
      <c r="H36">
        <v>2</v>
      </c>
      <c r="I36">
        <v>4</v>
      </c>
      <c r="J36" s="2">
        <f>IF(BOM[Unit price],BOM[Unit price],BOM[Unit price/1ku])*BOM['# needed]</f>
        <v>1.464</v>
      </c>
      <c r="K36" s="2">
        <f>IF(BOM[Unit price/1ku],BOM[Unit price/1ku],BOM[Unit price])*BOM['# needed]</f>
        <v>0.66600000000000004</v>
      </c>
      <c r="L36" t="s">
        <v>145</v>
      </c>
      <c r="M36" t="s">
        <v>144</v>
      </c>
    </row>
    <row r="37" spans="1:13" x14ac:dyDescent="0.25">
      <c r="A37" s="1" t="s">
        <v>26</v>
      </c>
      <c r="B37" s="1" t="s">
        <v>65</v>
      </c>
      <c r="C37" s="1" t="s">
        <v>137</v>
      </c>
      <c r="D37" s="1" t="s">
        <v>138</v>
      </c>
      <c r="E37" s="1" t="s">
        <v>139</v>
      </c>
      <c r="F37">
        <v>0.35199999999999998</v>
      </c>
      <c r="G37">
        <v>0.16300000000000001</v>
      </c>
      <c r="H37">
        <v>2</v>
      </c>
      <c r="I37">
        <v>8</v>
      </c>
      <c r="J37" s="2">
        <f>IF(BOM[Unit price],BOM[Unit price],BOM[Unit price/1ku])*BOM['# needed]</f>
        <v>0.70399999999999996</v>
      </c>
      <c r="K37" s="2">
        <f>IF(BOM[Unit price/1ku],BOM[Unit price/1ku],BOM[Unit price])*BOM['# needed]</f>
        <v>0.32600000000000001</v>
      </c>
      <c r="L37" t="s">
        <v>136</v>
      </c>
      <c r="M37" t="s">
        <v>140</v>
      </c>
    </row>
    <row r="38" spans="1:13" x14ac:dyDescent="0.25">
      <c r="A38" s="1" t="s">
        <v>26</v>
      </c>
      <c r="B38" s="1" t="s">
        <v>9</v>
      </c>
      <c r="C38" s="1" t="s">
        <v>9</v>
      </c>
      <c r="D38" s="1" t="s">
        <v>10</v>
      </c>
      <c r="E38" s="1" t="s">
        <v>11</v>
      </c>
      <c r="F38">
        <v>1.9790000000000001</v>
      </c>
      <c r="G38">
        <v>0.38400000000000001</v>
      </c>
      <c r="H38">
        <v>1</v>
      </c>
      <c r="I38">
        <v>10</v>
      </c>
      <c r="J38">
        <f>IF(BOM[Unit price],BOM[Unit price],BOM[Unit price/1ku])*BOM['# needed]</f>
        <v>1.9790000000000001</v>
      </c>
      <c r="K38">
        <f>IF(BOM[Unit price/1ku],BOM[Unit price/1ku],BOM[Unit price])*BOM['# needed]</f>
        <v>0.38400000000000001</v>
      </c>
      <c r="M38" t="s">
        <v>13</v>
      </c>
    </row>
    <row r="39" spans="1:13" x14ac:dyDescent="0.25">
      <c r="A39" s="1" t="s">
        <v>35</v>
      </c>
      <c r="B39" s="1" t="s">
        <v>52</v>
      </c>
      <c r="C39" s="1" t="s">
        <v>53</v>
      </c>
      <c r="D39" s="1" t="s">
        <v>58</v>
      </c>
      <c r="E39" s="1" t="s">
        <v>104</v>
      </c>
      <c r="F39">
        <v>4.0000000000000001E-3</v>
      </c>
      <c r="G39">
        <v>3.0000000000000001E-3</v>
      </c>
      <c r="H39">
        <v>1</v>
      </c>
      <c r="I39">
        <v>100</v>
      </c>
      <c r="J39" s="2">
        <f>IF(BOM[Unit price],BOM[Unit price],BOM[Unit price/1ku])*BOM['# needed]</f>
        <v>4.0000000000000001E-3</v>
      </c>
      <c r="K39" s="2">
        <f>IF(BOM[Unit price/1ku],BOM[Unit price/1ku],BOM[Unit price])*BOM['# needed]</f>
        <v>3.0000000000000001E-3</v>
      </c>
      <c r="L39" t="s">
        <v>102</v>
      </c>
      <c r="M39" t="s">
        <v>103</v>
      </c>
    </row>
    <row r="40" spans="1:13" x14ac:dyDescent="0.25">
      <c r="A40" s="1" t="s">
        <v>35</v>
      </c>
      <c r="B40" s="1" t="s">
        <v>52</v>
      </c>
      <c r="C40" s="1" t="s">
        <v>53</v>
      </c>
      <c r="D40" s="1" t="s">
        <v>58</v>
      </c>
      <c r="E40" s="1" t="s">
        <v>85</v>
      </c>
      <c r="F40">
        <v>3.0000000000000001E-3</v>
      </c>
      <c r="G40">
        <v>2E-3</v>
      </c>
      <c r="H40">
        <v>2</v>
      </c>
      <c r="I40">
        <v>100</v>
      </c>
      <c r="J40" s="2">
        <f>IF(BOM[Unit price],BOM[Unit price],BOM[Unit price/1ku])*BOM['# needed]</f>
        <v>6.0000000000000001E-3</v>
      </c>
      <c r="K40" s="2">
        <f>IF(BOM[Unit price/1ku],BOM[Unit price/1ku],BOM[Unit price])*BOM['# needed]</f>
        <v>4.0000000000000001E-3</v>
      </c>
      <c r="L40" t="s">
        <v>83</v>
      </c>
      <c r="M40" t="s">
        <v>84</v>
      </c>
    </row>
    <row r="41" spans="1:13" x14ac:dyDescent="0.25">
      <c r="A41" s="1" t="s">
        <v>35</v>
      </c>
      <c r="B41" s="1" t="s">
        <v>52</v>
      </c>
      <c r="C41" s="1" t="s">
        <v>53</v>
      </c>
      <c r="D41" s="1" t="s">
        <v>58</v>
      </c>
      <c r="E41" s="1" t="s">
        <v>99</v>
      </c>
      <c r="F41">
        <v>3.0000000000000001E-3</v>
      </c>
      <c r="G41">
        <v>2E-3</v>
      </c>
      <c r="H41">
        <v>2</v>
      </c>
      <c r="I41">
        <v>100</v>
      </c>
      <c r="J41" s="2">
        <f>IF(BOM[Unit price],BOM[Unit price],BOM[Unit price/1ku])*BOM['# needed]</f>
        <v>6.0000000000000001E-3</v>
      </c>
      <c r="K41" s="2">
        <f>IF(BOM[Unit price/1ku],BOM[Unit price/1ku],BOM[Unit price])*BOM['# needed]</f>
        <v>4.0000000000000001E-3</v>
      </c>
      <c r="L41" t="s">
        <v>100</v>
      </c>
      <c r="M41" t="s">
        <v>101</v>
      </c>
    </row>
    <row r="42" spans="1:13" x14ac:dyDescent="0.25">
      <c r="A42" s="1" t="s">
        <v>26</v>
      </c>
      <c r="B42" s="1" t="s">
        <v>52</v>
      </c>
      <c r="C42" s="1" t="s">
        <v>53</v>
      </c>
      <c r="D42" s="1" t="s">
        <v>58</v>
      </c>
      <c r="E42" s="1" t="s">
        <v>96</v>
      </c>
      <c r="F42">
        <v>3.0000000000000001E-3</v>
      </c>
      <c r="G42">
        <v>2E-3</v>
      </c>
      <c r="H42">
        <v>1</v>
      </c>
      <c r="I42">
        <v>100</v>
      </c>
      <c r="J42" s="2">
        <f>IF(BOM[Unit price],BOM[Unit price],BOM[Unit price/1ku])*BOM['# needed]</f>
        <v>3.0000000000000001E-3</v>
      </c>
      <c r="K42" s="2">
        <f>IF(BOM[Unit price/1ku],BOM[Unit price/1ku],BOM[Unit price])*BOM['# needed]</f>
        <v>2E-3</v>
      </c>
      <c r="L42" t="s">
        <v>98</v>
      </c>
      <c r="M42" t="s">
        <v>97</v>
      </c>
    </row>
    <row r="43" spans="1:13" x14ac:dyDescent="0.25">
      <c r="A43" s="1" t="s">
        <v>26</v>
      </c>
      <c r="B43" s="1" t="s">
        <v>52</v>
      </c>
      <c r="C43" s="1" t="s">
        <v>53</v>
      </c>
      <c r="D43" s="1" t="s">
        <v>58</v>
      </c>
      <c r="E43" s="1" t="s">
        <v>76</v>
      </c>
      <c r="F43">
        <v>3.0000000000000001E-3</v>
      </c>
      <c r="G43">
        <v>2E-3</v>
      </c>
      <c r="H43">
        <v>4</v>
      </c>
      <c r="I43">
        <v>100</v>
      </c>
      <c r="J43" s="2">
        <f>IF(BOM[Unit price],BOM[Unit price],BOM[Unit price/1ku])*BOM['# needed]</f>
        <v>1.2E-2</v>
      </c>
      <c r="K43" s="2">
        <f>IF(BOM[Unit price/1ku],BOM[Unit price/1ku],BOM[Unit price])*BOM['# needed]</f>
        <v>8.0000000000000002E-3</v>
      </c>
      <c r="L43" t="s">
        <v>77</v>
      </c>
      <c r="M43" t="s">
        <v>78</v>
      </c>
    </row>
    <row r="44" spans="1:13" x14ac:dyDescent="0.25">
      <c r="A44" s="1" t="s">
        <v>35</v>
      </c>
      <c r="B44" s="1" t="s">
        <v>52</v>
      </c>
      <c r="C44" s="1" t="s">
        <v>53</v>
      </c>
      <c r="D44" s="1" t="s">
        <v>58</v>
      </c>
      <c r="E44" s="1" t="s">
        <v>76</v>
      </c>
      <c r="F44">
        <v>3.0000000000000001E-3</v>
      </c>
      <c r="G44">
        <v>2E-3</v>
      </c>
      <c r="H44">
        <v>1</v>
      </c>
      <c r="J44" s="2">
        <f>IF(BOM[Unit price],BOM[Unit price],BOM[Unit price/1ku])*BOM['# needed]</f>
        <v>3.0000000000000001E-3</v>
      </c>
      <c r="K44" s="2">
        <f>IF(BOM[Unit price/1ku],BOM[Unit price/1ku],BOM[Unit price])*BOM['# needed]</f>
        <v>2E-3</v>
      </c>
      <c r="L44" t="s">
        <v>77</v>
      </c>
      <c r="M44" t="s">
        <v>78</v>
      </c>
    </row>
    <row r="45" spans="1:13" x14ac:dyDescent="0.25">
      <c r="A45" s="1" t="s">
        <v>26</v>
      </c>
      <c r="B45" s="1" t="s">
        <v>52</v>
      </c>
      <c r="C45" s="1" t="s">
        <v>53</v>
      </c>
      <c r="D45" s="1" t="s">
        <v>58</v>
      </c>
      <c r="E45" s="1" t="s">
        <v>81</v>
      </c>
      <c r="F45">
        <v>3.0000000000000001E-3</v>
      </c>
      <c r="G45">
        <v>2E-3</v>
      </c>
      <c r="H45">
        <v>8</v>
      </c>
      <c r="I45">
        <v>100</v>
      </c>
      <c r="J45" s="2">
        <f>IF(BOM[Unit price],BOM[Unit price],BOM[Unit price/1ku])*BOM['# needed]</f>
        <v>2.4E-2</v>
      </c>
      <c r="K45" s="2">
        <f>IF(BOM[Unit price/1ku],BOM[Unit price/1ku],BOM[Unit price])*BOM['# needed]</f>
        <v>1.6E-2</v>
      </c>
      <c r="L45" t="s">
        <v>79</v>
      </c>
      <c r="M45" t="s">
        <v>80</v>
      </c>
    </row>
    <row r="46" spans="1:13" x14ac:dyDescent="0.25">
      <c r="A46" s="1" t="s">
        <v>35</v>
      </c>
      <c r="B46" s="1" t="s">
        <v>52</v>
      </c>
      <c r="C46" s="1" t="s">
        <v>53</v>
      </c>
      <c r="D46" s="1" t="s">
        <v>58</v>
      </c>
      <c r="E46" s="1" t="s">
        <v>81</v>
      </c>
      <c r="F46">
        <v>3.0000000000000001E-3</v>
      </c>
      <c r="G46">
        <v>2E-3</v>
      </c>
      <c r="H46">
        <v>4</v>
      </c>
      <c r="J46" s="2">
        <f>IF(BOM[Unit price],BOM[Unit price],BOM[Unit price/1ku])*BOM['# needed]</f>
        <v>1.2E-2</v>
      </c>
      <c r="K46" s="2">
        <f>IF(BOM[Unit price/1ku],BOM[Unit price/1ku],BOM[Unit price])*BOM['# needed]</f>
        <v>8.0000000000000002E-3</v>
      </c>
      <c r="L46" t="s">
        <v>79</v>
      </c>
      <c r="M46" t="s">
        <v>80</v>
      </c>
    </row>
    <row r="47" spans="1:13" x14ac:dyDescent="0.25">
      <c r="A47" s="1" t="s">
        <v>38</v>
      </c>
      <c r="B47" s="1" t="s">
        <v>52</v>
      </c>
      <c r="C47" s="1" t="s">
        <v>53</v>
      </c>
      <c r="D47" s="1" t="s">
        <v>58</v>
      </c>
      <c r="E47" s="1" t="s">
        <v>110</v>
      </c>
      <c r="F47">
        <v>3.0000000000000001E-3</v>
      </c>
      <c r="G47">
        <v>2E-3</v>
      </c>
      <c r="H47">
        <v>3</v>
      </c>
      <c r="I47">
        <v>100</v>
      </c>
      <c r="J47" s="2">
        <f>IF(BOM[Unit price],BOM[Unit price],BOM[Unit price/1ku])*BOM['# needed]</f>
        <v>9.0000000000000011E-3</v>
      </c>
      <c r="K47" s="2">
        <f>IF(BOM[Unit price/1ku],BOM[Unit price/1ku],BOM[Unit price])*BOM['# needed]</f>
        <v>6.0000000000000001E-3</v>
      </c>
      <c r="L47" t="s">
        <v>73</v>
      </c>
      <c r="M47" t="s">
        <v>109</v>
      </c>
    </row>
    <row r="48" spans="1:13" x14ac:dyDescent="0.25">
      <c r="A48" s="1" t="s">
        <v>26</v>
      </c>
      <c r="B48" s="1" t="s">
        <v>27</v>
      </c>
      <c r="C48" s="1" t="s">
        <v>28</v>
      </c>
      <c r="D48" s="1" t="s">
        <v>29</v>
      </c>
      <c r="E48" s="1" t="s">
        <v>30</v>
      </c>
      <c r="F48">
        <v>0.82599999999999996</v>
      </c>
      <c r="G48">
        <v>0.45300000000000001</v>
      </c>
      <c r="H48">
        <v>3</v>
      </c>
      <c r="I48">
        <v>3</v>
      </c>
      <c r="J48" s="2">
        <f>IF(BOM[Unit price],BOM[Unit price],BOM[Unit price/1ku])*BOM['# needed]</f>
        <v>2.4779999999999998</v>
      </c>
      <c r="K48" s="2">
        <f>IF(BOM[Unit price/1ku],BOM[Unit price/1ku],BOM[Unit price])*BOM['# needed]</f>
        <v>1.359</v>
      </c>
      <c r="M48" t="s">
        <v>31</v>
      </c>
    </row>
    <row r="49" spans="1:13" x14ac:dyDescent="0.25">
      <c r="A49" s="1" t="s">
        <v>26</v>
      </c>
      <c r="B49" s="1" t="s">
        <v>27</v>
      </c>
      <c r="C49" s="1" t="s">
        <v>132</v>
      </c>
      <c r="D49" s="1" t="s">
        <v>134</v>
      </c>
      <c r="E49" s="1"/>
      <c r="F49">
        <v>1</v>
      </c>
      <c r="H49">
        <v>2</v>
      </c>
      <c r="I49">
        <v>4</v>
      </c>
      <c r="J49" s="2">
        <f>IF(BOM[Unit price],BOM[Unit price],BOM[Unit price/1ku])*BOM['# needed]</f>
        <v>2</v>
      </c>
      <c r="K49" s="2">
        <f>IF(BOM[Unit price/1ku],BOM[Unit price/1ku],BOM[Unit price])*BOM['# needed]</f>
        <v>2</v>
      </c>
      <c r="L49" t="s">
        <v>135</v>
      </c>
      <c r="M49" t="s">
        <v>154</v>
      </c>
    </row>
    <row r="50" spans="1:13" x14ac:dyDescent="0.25">
      <c r="A50" t="s">
        <v>23</v>
      </c>
      <c r="B50"/>
      <c r="C50"/>
      <c r="D50"/>
      <c r="I50" t="str">
        <f>A50</f>
        <v>Total</v>
      </c>
      <c r="J50">
        <f>SUM(BOM[Total])</f>
        <v>37.460999999999999</v>
      </c>
      <c r="K50">
        <f>SUM(BOM[Total/1ku])</f>
        <v>27.841000000000001</v>
      </c>
      <c r="L50" t="s">
        <v>153</v>
      </c>
    </row>
    <row r="51" spans="1:13" x14ac:dyDescent="0.25">
      <c r="A51"/>
      <c r="B51"/>
      <c r="C51"/>
      <c r="D51"/>
    </row>
    <row r="52" spans="1:13" x14ac:dyDescent="0.25">
      <c r="A52" s="1" t="s">
        <v>26</v>
      </c>
      <c r="I52" s="1" t="str">
        <f>A52</f>
        <v>Basic</v>
      </c>
      <c r="J52" s="2">
        <f>SUMIF(BOM[Option],$A52,BOM[Total])</f>
        <v>20.287000000000003</v>
      </c>
      <c r="K52" s="2">
        <f>SUMIF(BOM[Option],$A52,BOM[Total/1ku])</f>
        <v>15.044</v>
      </c>
    </row>
    <row r="53" spans="1:13" x14ac:dyDescent="0.25">
      <c r="A53" s="1" t="s">
        <v>25</v>
      </c>
      <c r="I53" s="1" t="str">
        <f t="shared" ref="I53:I56" si="0">A53</f>
        <v>Micro SD</v>
      </c>
      <c r="J53" s="2">
        <f>SUMIF(BOM[Option],$A53,BOM[Total])</f>
        <v>1.7429999999999999</v>
      </c>
      <c r="K53" s="2">
        <f>SUMIF(BOM[Option],$A53,BOM[Total/1ku])</f>
        <v>1.742</v>
      </c>
    </row>
    <row r="54" spans="1:13" x14ac:dyDescent="0.25">
      <c r="A54" s="1" t="s">
        <v>38</v>
      </c>
      <c r="I54" s="1" t="str">
        <f t="shared" si="0"/>
        <v>Audio</v>
      </c>
      <c r="J54" s="2">
        <f>SUMIF(BOM[Option],$A54,BOM[Total])</f>
        <v>6.9829999999999997</v>
      </c>
      <c r="K54" s="2">
        <f>SUMIF(BOM[Option],$A54,BOM[Total/1ku])</f>
        <v>5.6550000000000002</v>
      </c>
    </row>
    <row r="55" spans="1:13" x14ac:dyDescent="0.25">
      <c r="A55" s="1" t="s">
        <v>35</v>
      </c>
      <c r="I55" s="1" t="str">
        <f t="shared" si="0"/>
        <v>Debug</v>
      </c>
      <c r="J55" s="2">
        <f>SUMIF(BOM[Option],$A55,BOM[Total])</f>
        <v>7.6579999999999995</v>
      </c>
      <c r="K55" s="2">
        <f>SUMIF(BOM[Option],$A55,BOM[Total/1ku])</f>
        <v>4.96</v>
      </c>
    </row>
    <row r="56" spans="1:13" x14ac:dyDescent="0.25">
      <c r="A56" s="1" t="s">
        <v>146</v>
      </c>
      <c r="I56" s="1" t="str">
        <f t="shared" si="0"/>
        <v>Extend</v>
      </c>
      <c r="J56" s="2">
        <f>SUMIF(BOM[Option],$A56,BOM[Total])</f>
        <v>0.79</v>
      </c>
      <c r="K56" s="2">
        <f>SUMIF(BOM[Option],$A56,BOM[Total/1ku])</f>
        <v>0.43999999999999995</v>
      </c>
    </row>
    <row r="57" spans="1:13" x14ac:dyDescent="0.25">
      <c r="A57" s="1" t="s">
        <v>152</v>
      </c>
      <c r="I57" s="1" t="str">
        <f>A57</f>
        <v>Product</v>
      </c>
      <c r="J57">
        <f>SUM(J52:J54)</f>
        <v>29.013000000000002</v>
      </c>
      <c r="K57">
        <f>SUM(K52:K54)</f>
        <v>22.441000000000003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2017-06-09T06:20:44Z</dcterms:created>
  <dcterms:modified xsi:type="dcterms:W3CDTF">2017-06-13T02:20:05Z</dcterms:modified>
</cp:coreProperties>
</file>