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aa\PycharmProjects\Clinker\"/>
    </mc:Choice>
  </mc:AlternateContent>
  <xr:revisionPtr revIDLastSave="0" documentId="13_ncr:1_{52F5E655-27D0-4DFC-AAEC-EC7661CC6A14}" xr6:coauthVersionLast="47" xr6:coauthVersionMax="47" xr10:uidLastSave="{00000000-0000-0000-0000-000000000000}"/>
  <bookViews>
    <workbookView xWindow="-120" yWindow="-120" windowWidth="29040" windowHeight="15840" xr2:uid="{AEDCC16B-1FB2-4B21-BBD1-EDE812343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" i="1" l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Y10" i="1"/>
  <c r="Y11" i="1"/>
  <c r="Y12" i="1"/>
  <c r="Y13" i="1"/>
  <c r="Y32" i="1" s="1"/>
  <c r="Y14" i="1"/>
  <c r="Y15" i="1"/>
  <c r="Y34" i="1" s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X10" i="1"/>
  <c r="X11" i="1"/>
  <c r="X12" i="1"/>
  <c r="X13" i="1"/>
  <c r="X14" i="1"/>
  <c r="X34" i="1" s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U10" i="1"/>
  <c r="U11" i="1"/>
  <c r="U33" i="1" s="1"/>
  <c r="U12" i="1"/>
  <c r="U13" i="1"/>
  <c r="U14" i="1"/>
  <c r="U15" i="1"/>
  <c r="U16" i="1"/>
  <c r="U34" i="1" s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T10" i="1"/>
  <c r="T34" i="1" s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S10" i="1"/>
  <c r="S11" i="1"/>
  <c r="S12" i="1"/>
  <c r="S13" i="1"/>
  <c r="S14" i="1"/>
  <c r="S15" i="1"/>
  <c r="S33" i="1" s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Q95" i="1"/>
  <c r="P95" i="1"/>
  <c r="O95" i="1"/>
  <c r="N95" i="1"/>
  <c r="M95" i="1"/>
  <c r="D95" i="1"/>
  <c r="Q94" i="1"/>
  <c r="P94" i="1"/>
  <c r="O94" i="1"/>
  <c r="N94" i="1"/>
  <c r="M94" i="1"/>
  <c r="D94" i="1"/>
  <c r="Q93" i="1"/>
  <c r="P93" i="1"/>
  <c r="O93" i="1"/>
  <c r="N93" i="1"/>
  <c r="M93" i="1"/>
  <c r="D93" i="1"/>
  <c r="Q92" i="1"/>
  <c r="P92" i="1"/>
  <c r="O92" i="1"/>
  <c r="N92" i="1"/>
  <c r="M92" i="1"/>
  <c r="D92" i="1"/>
  <c r="AX91" i="1"/>
  <c r="AY91" i="1" s="1"/>
  <c r="AX92" i="1" s="1"/>
  <c r="AY92" i="1" s="1"/>
  <c r="AX93" i="1" s="1"/>
  <c r="AY93" i="1" s="1"/>
  <c r="AX94" i="1" s="1"/>
  <c r="AY94" i="1" s="1"/>
  <c r="AX95" i="1" s="1"/>
  <c r="AY95" i="1" s="1"/>
  <c r="AX96" i="1" s="1"/>
  <c r="AY96" i="1" s="1"/>
  <c r="AX97" i="1" s="1"/>
  <c r="Z91" i="1"/>
  <c r="Y91" i="1"/>
  <c r="X91" i="1"/>
  <c r="W91" i="1"/>
  <c r="V91" i="1"/>
  <c r="U91" i="1"/>
  <c r="T91" i="1"/>
  <c r="S91" i="1"/>
  <c r="Z90" i="1"/>
  <c r="Y90" i="1"/>
  <c r="X90" i="1"/>
  <c r="W90" i="1"/>
  <c r="V90" i="1"/>
  <c r="U90" i="1"/>
  <c r="T90" i="1"/>
  <c r="S90" i="1"/>
  <c r="Z89" i="1"/>
  <c r="Y89" i="1"/>
  <c r="X89" i="1"/>
  <c r="W89" i="1"/>
  <c r="V89" i="1"/>
  <c r="U89" i="1"/>
  <c r="T89" i="1"/>
  <c r="S89" i="1"/>
  <c r="Z88" i="1"/>
  <c r="Y88" i="1"/>
  <c r="X88" i="1"/>
  <c r="W88" i="1"/>
  <c r="V88" i="1"/>
  <c r="U88" i="1"/>
  <c r="T88" i="1"/>
  <c r="S88" i="1"/>
  <c r="Z87" i="1"/>
  <c r="Y87" i="1"/>
  <c r="X87" i="1"/>
  <c r="W87" i="1"/>
  <c r="V87" i="1"/>
  <c r="U87" i="1"/>
  <c r="T87" i="1"/>
  <c r="S87" i="1"/>
  <c r="Y86" i="1"/>
  <c r="X86" i="1"/>
  <c r="Z86" i="1" s="1"/>
  <c r="W86" i="1"/>
  <c r="V86" i="1"/>
  <c r="U86" i="1"/>
  <c r="T86" i="1"/>
  <c r="S86" i="1"/>
  <c r="Y85" i="1"/>
  <c r="Z85" i="1" s="1"/>
  <c r="X85" i="1"/>
  <c r="V85" i="1"/>
  <c r="W85" i="1" s="1"/>
  <c r="U85" i="1"/>
  <c r="T85" i="1"/>
  <c r="S85" i="1"/>
  <c r="H79" i="1"/>
  <c r="AA78" i="1"/>
  <c r="F78" i="1"/>
  <c r="Z76" i="1"/>
  <c r="Y76" i="1"/>
  <c r="X76" i="1"/>
  <c r="W76" i="1"/>
  <c r="V76" i="1"/>
  <c r="U76" i="1"/>
  <c r="T76" i="1"/>
  <c r="S76" i="1"/>
  <c r="Z75" i="1"/>
  <c r="Y75" i="1"/>
  <c r="X75" i="1"/>
  <c r="W75" i="1"/>
  <c r="V75" i="1"/>
  <c r="U75" i="1"/>
  <c r="T75" i="1"/>
  <c r="S75" i="1"/>
  <c r="Y74" i="1"/>
  <c r="X74" i="1"/>
  <c r="Z74" i="1" s="1"/>
  <c r="W74" i="1"/>
  <c r="V74" i="1"/>
  <c r="U74" i="1"/>
  <c r="T74" i="1"/>
  <c r="S74" i="1"/>
  <c r="Z73" i="1"/>
  <c r="Y73" i="1"/>
  <c r="X73" i="1"/>
  <c r="W73" i="1"/>
  <c r="V73" i="1"/>
  <c r="U73" i="1"/>
  <c r="T73" i="1"/>
  <c r="S73" i="1"/>
  <c r="Y72" i="1"/>
  <c r="X72" i="1"/>
  <c r="Z72" i="1" s="1"/>
  <c r="W72" i="1"/>
  <c r="V72" i="1"/>
  <c r="U72" i="1"/>
  <c r="T72" i="1"/>
  <c r="S72" i="1"/>
  <c r="Y71" i="1"/>
  <c r="Z71" i="1" s="1"/>
  <c r="X71" i="1"/>
  <c r="V71" i="1"/>
  <c r="W71" i="1" s="1"/>
  <c r="U71" i="1"/>
  <c r="T71" i="1"/>
  <c r="S71" i="1"/>
  <c r="AX66" i="1"/>
  <c r="AY66" i="1" s="1"/>
  <c r="AX67" i="1" s="1"/>
  <c r="AY67" i="1" s="1"/>
  <c r="AX68" i="1" s="1"/>
  <c r="AY68" i="1" s="1"/>
  <c r="AX69" i="1" s="1"/>
  <c r="AY69" i="1" s="1"/>
  <c r="AX70" i="1" s="1"/>
  <c r="AY70" i="1" s="1"/>
  <c r="AX71" i="1" s="1"/>
  <c r="AY71" i="1" s="1"/>
  <c r="AX72" i="1" s="1"/>
  <c r="AY72" i="1" s="1"/>
  <c r="AX73" i="1" s="1"/>
  <c r="AY73" i="1" s="1"/>
  <c r="AX74" i="1" s="1"/>
  <c r="AY74" i="1" s="1"/>
  <c r="AX75" i="1" s="1"/>
  <c r="AY75" i="1" s="1"/>
  <c r="AX76" i="1" s="1"/>
  <c r="AY76" i="1" s="1"/>
  <c r="AX77" i="1" s="1"/>
  <c r="AY77" i="1" s="1"/>
  <c r="AX78" i="1" s="1"/>
  <c r="AY78" i="1" s="1"/>
  <c r="AX79" i="1" s="1"/>
  <c r="AY79" i="1" s="1"/>
  <c r="AX80" i="1" s="1"/>
  <c r="AY80" i="1" s="1"/>
  <c r="AX81" i="1" s="1"/>
  <c r="AY81" i="1" s="1"/>
  <c r="AX82" i="1" s="1"/>
  <c r="AY82" i="1" s="1"/>
  <c r="AX83" i="1" s="1"/>
  <c r="AY83" i="1" s="1"/>
  <c r="AX84" i="1" s="1"/>
  <c r="AY84" i="1" s="1"/>
  <c r="AX85" i="1" s="1"/>
  <c r="AY85" i="1" s="1"/>
  <c r="AX86" i="1" s="1"/>
  <c r="AY86" i="1" s="1"/>
  <c r="AX87" i="1" s="1"/>
  <c r="AY87" i="1" s="1"/>
  <c r="AX88" i="1" s="1"/>
  <c r="AY88" i="1" s="1"/>
  <c r="AX89" i="1" s="1"/>
  <c r="AY89" i="1" s="1"/>
  <c r="AX90" i="1" s="1"/>
  <c r="AY90" i="1" s="1"/>
  <c r="AA65" i="1"/>
  <c r="AA79" i="1" s="1"/>
  <c r="X65" i="1"/>
  <c r="J65" i="1"/>
  <c r="F65" i="1"/>
  <c r="F79" i="1" s="1"/>
  <c r="AB64" i="1"/>
  <c r="AA64" i="1"/>
  <c r="T64" i="1"/>
  <c r="J64" i="1"/>
  <c r="H64" i="1"/>
  <c r="G64" i="1"/>
  <c r="F64" i="1"/>
  <c r="AA63" i="1"/>
  <c r="X63" i="1"/>
  <c r="K63" i="1"/>
  <c r="J63" i="1"/>
  <c r="F63" i="1"/>
  <c r="AB62" i="1"/>
  <c r="AA62" i="1"/>
  <c r="T62" i="1"/>
  <c r="J62" i="1"/>
  <c r="H62" i="1"/>
  <c r="G62" i="1"/>
  <c r="F62" i="1"/>
  <c r="Z61" i="1"/>
  <c r="Y61" i="1"/>
  <c r="X61" i="1"/>
  <c r="W61" i="1"/>
  <c r="V61" i="1"/>
  <c r="U61" i="1"/>
  <c r="T61" i="1"/>
  <c r="S61" i="1"/>
  <c r="Z60" i="1"/>
  <c r="Y60" i="1"/>
  <c r="X60" i="1"/>
  <c r="W60" i="1"/>
  <c r="V60" i="1"/>
  <c r="U60" i="1"/>
  <c r="T60" i="1"/>
  <c r="S60" i="1"/>
  <c r="Z59" i="1"/>
  <c r="Y59" i="1"/>
  <c r="X59" i="1"/>
  <c r="V59" i="1"/>
  <c r="W59" i="1" s="1"/>
  <c r="U59" i="1"/>
  <c r="T59" i="1"/>
  <c r="S59" i="1"/>
  <c r="Z58" i="1"/>
  <c r="Y58" i="1"/>
  <c r="X58" i="1"/>
  <c r="W58" i="1"/>
  <c r="V58" i="1"/>
  <c r="U58" i="1"/>
  <c r="T58" i="1"/>
  <c r="S58" i="1"/>
  <c r="AX57" i="1"/>
  <c r="AY57" i="1" s="1"/>
  <c r="AX58" i="1" s="1"/>
  <c r="AY58" i="1" s="1"/>
  <c r="AX59" i="1" s="1"/>
  <c r="AY59" i="1" s="1"/>
  <c r="AX60" i="1" s="1"/>
  <c r="AY60" i="1" s="1"/>
  <c r="AX61" i="1" s="1"/>
  <c r="AY61" i="1" s="1"/>
  <c r="AX62" i="1" s="1"/>
  <c r="AY62" i="1" s="1"/>
  <c r="AX63" i="1" s="1"/>
  <c r="AY63" i="1" s="1"/>
  <c r="AX64" i="1" s="1"/>
  <c r="AY64" i="1" s="1"/>
  <c r="AX65" i="1" s="1"/>
  <c r="AY65" i="1" s="1"/>
  <c r="Y57" i="1"/>
  <c r="Z57" i="1" s="1"/>
  <c r="X57" i="1"/>
  <c r="V57" i="1"/>
  <c r="W57" i="1" s="1"/>
  <c r="U57" i="1"/>
  <c r="T57" i="1"/>
  <c r="S57" i="1"/>
  <c r="C57" i="1"/>
  <c r="C58" i="1" s="1"/>
  <c r="C59" i="1" s="1"/>
  <c r="B57" i="1"/>
  <c r="B58" i="1" s="1"/>
  <c r="B59" i="1" s="1"/>
  <c r="AY56" i="1"/>
  <c r="Y56" i="1"/>
  <c r="X56" i="1"/>
  <c r="Z56" i="1" s="1"/>
  <c r="V56" i="1"/>
  <c r="W56" i="1" s="1"/>
  <c r="U56" i="1"/>
  <c r="T56" i="1"/>
  <c r="S56" i="1"/>
  <c r="C56" i="1"/>
  <c r="B56" i="1"/>
  <c r="AB50" i="1"/>
  <c r="AB63" i="1" s="1"/>
  <c r="AA50" i="1"/>
  <c r="Y50" i="1"/>
  <c r="X50" i="1"/>
  <c r="U50" i="1"/>
  <c r="T50" i="1"/>
  <c r="T65" i="1" s="1"/>
  <c r="R50" i="1"/>
  <c r="R65" i="1" s="1"/>
  <c r="L50" i="1"/>
  <c r="K50" i="1"/>
  <c r="J50" i="1"/>
  <c r="I50" i="1"/>
  <c r="I64" i="1" s="1"/>
  <c r="H50" i="1"/>
  <c r="H65" i="1" s="1"/>
  <c r="H77" i="1" s="1"/>
  <c r="G50" i="1"/>
  <c r="G63" i="1" s="1"/>
  <c r="F50" i="1"/>
  <c r="AB49" i="1"/>
  <c r="AA49" i="1"/>
  <c r="Z49" i="1"/>
  <c r="U49" i="1"/>
  <c r="T49" i="1"/>
  <c r="S49" i="1"/>
  <c r="R49" i="1"/>
  <c r="L49" i="1"/>
  <c r="K49" i="1"/>
  <c r="J49" i="1"/>
  <c r="I49" i="1"/>
  <c r="H49" i="1"/>
  <c r="G49" i="1"/>
  <c r="F49" i="1"/>
  <c r="AB48" i="1"/>
  <c r="AA48" i="1"/>
  <c r="Y48" i="1"/>
  <c r="U48" i="1"/>
  <c r="T48" i="1"/>
  <c r="R48" i="1"/>
  <c r="L48" i="1"/>
  <c r="K48" i="1"/>
  <c r="J48" i="1"/>
  <c r="I48" i="1"/>
  <c r="H48" i="1"/>
  <c r="G48" i="1"/>
  <c r="F48" i="1"/>
  <c r="AB47" i="1"/>
  <c r="AA47" i="1"/>
  <c r="R47" i="1"/>
  <c r="L47" i="1"/>
  <c r="K47" i="1"/>
  <c r="J47" i="1"/>
  <c r="I47" i="1"/>
  <c r="H47" i="1"/>
  <c r="G47" i="1"/>
  <c r="F47" i="1"/>
  <c r="Z46" i="1"/>
  <c r="Y46" i="1"/>
  <c r="X46" i="1"/>
  <c r="W46" i="1"/>
  <c r="V46" i="1"/>
  <c r="U46" i="1"/>
  <c r="T46" i="1"/>
  <c r="S46" i="1"/>
  <c r="Z45" i="1"/>
  <c r="Y45" i="1"/>
  <c r="X45" i="1"/>
  <c r="W45" i="1"/>
  <c r="V45" i="1"/>
  <c r="U45" i="1"/>
  <c r="T45" i="1"/>
  <c r="S45" i="1"/>
  <c r="Z44" i="1"/>
  <c r="Y44" i="1"/>
  <c r="X44" i="1"/>
  <c r="W44" i="1"/>
  <c r="V44" i="1"/>
  <c r="U44" i="1"/>
  <c r="T44" i="1"/>
  <c r="S44" i="1"/>
  <c r="Z43" i="1"/>
  <c r="Y43" i="1"/>
  <c r="X43" i="1"/>
  <c r="W43" i="1"/>
  <c r="V43" i="1"/>
  <c r="U43" i="1"/>
  <c r="T43" i="1"/>
  <c r="S43" i="1"/>
  <c r="Z42" i="1"/>
  <c r="Y42" i="1"/>
  <c r="X42" i="1"/>
  <c r="W42" i="1"/>
  <c r="V42" i="1"/>
  <c r="U42" i="1"/>
  <c r="T42" i="1"/>
  <c r="S42" i="1"/>
  <c r="Y41" i="1"/>
  <c r="X41" i="1"/>
  <c r="Z41" i="1" s="1"/>
  <c r="V41" i="1"/>
  <c r="W41" i="1" s="1"/>
  <c r="U41" i="1"/>
  <c r="T41" i="1"/>
  <c r="S41" i="1"/>
  <c r="Y40" i="1"/>
  <c r="X40" i="1"/>
  <c r="Z40" i="1" s="1"/>
  <c r="V40" i="1"/>
  <c r="W40" i="1" s="1"/>
  <c r="U40" i="1"/>
  <c r="T40" i="1"/>
  <c r="S40" i="1"/>
  <c r="Z39" i="1"/>
  <c r="Y39" i="1"/>
  <c r="Y47" i="1" s="1"/>
  <c r="X39" i="1"/>
  <c r="X49" i="1" s="1"/>
  <c r="W39" i="1"/>
  <c r="V39" i="1"/>
  <c r="U39" i="1"/>
  <c r="U47" i="1" s="1"/>
  <c r="T39" i="1"/>
  <c r="T47" i="1" s="1"/>
  <c r="S39" i="1"/>
  <c r="S47" i="1" s="1"/>
  <c r="AB34" i="1"/>
  <c r="AA34" i="1"/>
  <c r="R34" i="1"/>
  <c r="L34" i="1"/>
  <c r="K34" i="1"/>
  <c r="J34" i="1"/>
  <c r="I34" i="1"/>
  <c r="H34" i="1"/>
  <c r="G34" i="1"/>
  <c r="F34" i="1"/>
  <c r="AB33" i="1"/>
  <c r="AA33" i="1"/>
  <c r="T33" i="1"/>
  <c r="R33" i="1"/>
  <c r="L33" i="1"/>
  <c r="K33" i="1"/>
  <c r="J33" i="1"/>
  <c r="I33" i="1"/>
  <c r="H33" i="1"/>
  <c r="G33" i="1"/>
  <c r="F33" i="1"/>
  <c r="AB32" i="1"/>
  <c r="AA32" i="1"/>
  <c r="R32" i="1"/>
  <c r="L32" i="1"/>
  <c r="K32" i="1"/>
  <c r="J32" i="1"/>
  <c r="I32" i="1"/>
  <c r="H32" i="1"/>
  <c r="G32" i="1"/>
  <c r="F32" i="1"/>
  <c r="AB31" i="1"/>
  <c r="AA31" i="1"/>
  <c r="R31" i="1"/>
  <c r="L31" i="1"/>
  <c r="K31" i="1"/>
  <c r="J31" i="1"/>
  <c r="I31" i="1"/>
  <c r="H31" i="1"/>
  <c r="G31" i="1"/>
  <c r="F31" i="1"/>
  <c r="Y30" i="1"/>
  <c r="X30" i="1"/>
  <c r="Z30" i="1" s="1"/>
  <c r="W30" i="1"/>
  <c r="V30" i="1"/>
  <c r="U30" i="1"/>
  <c r="T30" i="1"/>
  <c r="S30" i="1"/>
  <c r="Y9" i="1"/>
  <c r="X9" i="1"/>
  <c r="Z9" i="1" s="1"/>
  <c r="V9" i="1"/>
  <c r="W9" i="1" s="1"/>
  <c r="U9" i="1"/>
  <c r="T9" i="1"/>
  <c r="S9" i="1"/>
  <c r="Y8" i="1"/>
  <c r="X8" i="1"/>
  <c r="Z8" i="1" s="1"/>
  <c r="V8" i="1"/>
  <c r="W8" i="1" s="1"/>
  <c r="U8" i="1"/>
  <c r="T8" i="1"/>
  <c r="S8" i="1"/>
  <c r="Z7" i="1"/>
  <c r="Y7" i="1"/>
  <c r="X7" i="1"/>
  <c r="W7" i="1"/>
  <c r="V7" i="1"/>
  <c r="U7" i="1"/>
  <c r="T7" i="1"/>
  <c r="S7" i="1"/>
  <c r="X33" i="1" l="1"/>
  <c r="U32" i="1"/>
  <c r="T32" i="1"/>
  <c r="T31" i="1"/>
  <c r="W31" i="1"/>
  <c r="X79" i="1"/>
  <c r="X77" i="1"/>
  <c r="X80" i="1"/>
  <c r="X78" i="1"/>
  <c r="Z34" i="1"/>
  <c r="R79" i="1"/>
  <c r="R80" i="1"/>
  <c r="R77" i="1"/>
  <c r="Z50" i="1"/>
  <c r="T80" i="1"/>
  <c r="T78" i="1"/>
  <c r="T79" i="1"/>
  <c r="T77" i="1"/>
  <c r="T94" i="1" s="1"/>
  <c r="AA92" i="1"/>
  <c r="AA95" i="1"/>
  <c r="Y64" i="1"/>
  <c r="Y62" i="1"/>
  <c r="Y65" i="1"/>
  <c r="Y63" i="1"/>
  <c r="V34" i="1"/>
  <c r="V33" i="1"/>
  <c r="V32" i="1"/>
  <c r="K62" i="1"/>
  <c r="K64" i="1"/>
  <c r="V31" i="1"/>
  <c r="V50" i="1"/>
  <c r="V49" i="1"/>
  <c r="V48" i="1"/>
  <c r="W48" i="1"/>
  <c r="W50" i="1"/>
  <c r="W49" i="1"/>
  <c r="AA94" i="1"/>
  <c r="V47" i="1"/>
  <c r="U65" i="1"/>
  <c r="J80" i="1"/>
  <c r="J78" i="1"/>
  <c r="J79" i="1"/>
  <c r="J77" i="1"/>
  <c r="J93" i="1" s="1"/>
  <c r="R78" i="1"/>
  <c r="W33" i="1"/>
  <c r="W32" i="1"/>
  <c r="W34" i="1"/>
  <c r="F92" i="1"/>
  <c r="L64" i="1"/>
  <c r="L62" i="1"/>
  <c r="L65" i="1"/>
  <c r="L63" i="1"/>
  <c r="AB93" i="1"/>
  <c r="J94" i="1"/>
  <c r="Z33" i="1"/>
  <c r="Z48" i="1"/>
  <c r="W47" i="1"/>
  <c r="H80" i="1"/>
  <c r="H78" i="1"/>
  <c r="H94" i="1" s="1"/>
  <c r="X64" i="1"/>
  <c r="X62" i="1"/>
  <c r="U64" i="1"/>
  <c r="U62" i="1"/>
  <c r="K65" i="1"/>
  <c r="X31" i="1"/>
  <c r="X47" i="1"/>
  <c r="Z31" i="1"/>
  <c r="X32" i="1"/>
  <c r="S31" i="1"/>
  <c r="T63" i="1"/>
  <c r="T92" i="1" s="1"/>
  <c r="G65" i="1"/>
  <c r="AB65" i="1"/>
  <c r="Z32" i="1"/>
  <c r="U31" i="1"/>
  <c r="S32" i="1"/>
  <c r="Y33" i="1"/>
  <c r="S48" i="1"/>
  <c r="Y49" i="1"/>
  <c r="R62" i="1"/>
  <c r="R92" i="1" s="1"/>
  <c r="I63" i="1"/>
  <c r="R64" i="1"/>
  <c r="I65" i="1"/>
  <c r="AB94" i="1"/>
  <c r="T95" i="1"/>
  <c r="AB95" i="1"/>
  <c r="F80" i="1"/>
  <c r="AA80" i="1"/>
  <c r="Y31" i="1"/>
  <c r="S34" i="1"/>
  <c r="S50" i="1"/>
  <c r="I62" i="1"/>
  <c r="R63" i="1"/>
  <c r="R95" i="1" s="1"/>
  <c r="F95" i="1"/>
  <c r="AA93" i="1"/>
  <c r="T93" i="1"/>
  <c r="X95" i="1"/>
  <c r="Z47" i="1"/>
  <c r="X48" i="1"/>
  <c r="H63" i="1"/>
  <c r="H95" i="1" s="1"/>
  <c r="U63" i="1"/>
  <c r="F77" i="1"/>
  <c r="F93" i="1" s="1"/>
  <c r="AA77" i="1"/>
  <c r="X94" i="1" l="1"/>
  <c r="X93" i="1"/>
  <c r="V64" i="1"/>
  <c r="V62" i="1"/>
  <c r="V65" i="1"/>
  <c r="V63" i="1"/>
  <c r="F94" i="1"/>
  <c r="G80" i="1"/>
  <c r="G94" i="1" s="1"/>
  <c r="G78" i="1"/>
  <c r="G79" i="1"/>
  <c r="G77" i="1"/>
  <c r="W64" i="1"/>
  <c r="W62" i="1"/>
  <c r="W63" i="1"/>
  <c r="W65" i="1"/>
  <c r="H93" i="1"/>
  <c r="J95" i="1"/>
  <c r="L79" i="1"/>
  <c r="L77" i="1"/>
  <c r="L80" i="1"/>
  <c r="L78" i="1"/>
  <c r="R94" i="1"/>
  <c r="I80" i="1"/>
  <c r="I79" i="1"/>
  <c r="I78" i="1"/>
  <c r="I77" i="1"/>
  <c r="I93" i="1" s="1"/>
  <c r="I95" i="1"/>
  <c r="AB80" i="1"/>
  <c r="AB78" i="1"/>
  <c r="AB79" i="1"/>
  <c r="AB77" i="1"/>
  <c r="K79" i="1"/>
  <c r="K77" i="1"/>
  <c r="K94" i="1" s="1"/>
  <c r="K80" i="1"/>
  <c r="K78" i="1"/>
  <c r="U78" i="1"/>
  <c r="U80" i="1"/>
  <c r="U79" i="1"/>
  <c r="U77" i="1"/>
  <c r="U93" i="1" s="1"/>
  <c r="Y77" i="1"/>
  <c r="Y94" i="1" s="1"/>
  <c r="Y79" i="1"/>
  <c r="Y78" i="1"/>
  <c r="Y80" i="1"/>
  <c r="X92" i="1"/>
  <c r="J92" i="1"/>
  <c r="Z65" i="1"/>
  <c r="Z63" i="1"/>
  <c r="Z64" i="1"/>
  <c r="Z62" i="1"/>
  <c r="S65" i="1"/>
  <c r="S63" i="1"/>
  <c r="S64" i="1"/>
  <c r="S62" i="1"/>
  <c r="R93" i="1"/>
  <c r="AB92" i="1"/>
  <c r="H92" i="1"/>
  <c r="U92" i="1" l="1"/>
  <c r="Z77" i="1"/>
  <c r="Z95" i="1" s="1"/>
  <c r="Z80" i="1"/>
  <c r="Z79" i="1"/>
  <c r="Z78" i="1"/>
  <c r="Z94" i="1" s="1"/>
  <c r="U94" i="1"/>
  <c r="V78" i="1"/>
  <c r="V92" i="1" s="1"/>
  <c r="V79" i="1"/>
  <c r="V80" i="1"/>
  <c r="V77" i="1"/>
  <c r="V94" i="1" s="1"/>
  <c r="K93" i="1"/>
  <c r="Y95" i="1"/>
  <c r="S79" i="1"/>
  <c r="S77" i="1"/>
  <c r="S93" i="1" s="1"/>
  <c r="S80" i="1"/>
  <c r="S94" i="1" s="1"/>
  <c r="S78" i="1"/>
  <c r="Y93" i="1"/>
  <c r="U95" i="1"/>
  <c r="K95" i="1"/>
  <c r="I92" i="1"/>
  <c r="V93" i="1"/>
  <c r="I94" i="1"/>
  <c r="L93" i="1"/>
  <c r="L94" i="1"/>
  <c r="L95" i="1"/>
  <c r="K92" i="1"/>
  <c r="Y92" i="1"/>
  <c r="G95" i="1"/>
  <c r="G92" i="1"/>
  <c r="G93" i="1"/>
  <c r="W80" i="1"/>
  <c r="W94" i="1" s="1"/>
  <c r="W78" i="1"/>
  <c r="W79" i="1"/>
  <c r="W77" i="1"/>
  <c r="W95" i="1" s="1"/>
  <c r="L92" i="1"/>
  <c r="W92" i="1" l="1"/>
  <c r="Z93" i="1"/>
  <c r="Z92" i="1"/>
  <c r="S92" i="1"/>
  <c r="W93" i="1"/>
  <c r="S95" i="1"/>
  <c r="V95" i="1"/>
</calcChain>
</file>

<file path=xl/sharedStrings.xml><?xml version="1.0" encoding="utf-8"?>
<sst xmlns="http://schemas.openxmlformats.org/spreadsheetml/2006/main" count="306" uniqueCount="63">
  <si>
    <t>My Home Industries Private Limited</t>
  </si>
  <si>
    <t>Tuticorin Grinding Unit</t>
  </si>
  <si>
    <r>
      <rPr>
        <b/>
        <sz val="16"/>
        <color rgb="FFFF0000"/>
        <rFont val="Arial"/>
        <family val="2"/>
      </rPr>
      <t>Hourly</t>
    </r>
    <r>
      <rPr>
        <b/>
        <sz val="16"/>
        <color theme="1"/>
        <rFont val="Arial"/>
        <family val="2"/>
      </rPr>
      <t xml:space="preserve"> Chemical Analysis Report - </t>
    </r>
    <r>
      <rPr>
        <b/>
        <sz val="16"/>
        <color rgb="FFFF0000"/>
        <rFont val="Arial"/>
        <family val="2"/>
      </rPr>
      <t>Clinker</t>
    </r>
  </si>
  <si>
    <t>Name of the Material:</t>
  </si>
  <si>
    <t>Clinker</t>
  </si>
  <si>
    <t>Period:</t>
  </si>
  <si>
    <t>Hrs</t>
  </si>
  <si>
    <t>Report Frequency:</t>
  </si>
  <si>
    <t>Hourly</t>
  </si>
  <si>
    <t>Date</t>
  </si>
  <si>
    <t>Time</t>
  </si>
  <si>
    <t>Element</t>
  </si>
  <si>
    <t>Moisture</t>
  </si>
  <si>
    <t>LOI</t>
  </si>
  <si>
    <r>
      <t>SIO</t>
    </r>
    <r>
      <rPr>
        <b/>
        <vertAlign val="subscript"/>
        <sz val="16"/>
        <color theme="1"/>
        <rFont val="Arial"/>
        <family val="2"/>
      </rPr>
      <t>2</t>
    </r>
  </si>
  <si>
    <r>
      <t>Al</t>
    </r>
    <r>
      <rPr>
        <b/>
        <vertAlign val="subscript"/>
        <sz val="16"/>
        <color theme="1"/>
        <rFont val="Arial"/>
        <family val="2"/>
      </rPr>
      <t>2</t>
    </r>
    <r>
      <rPr>
        <b/>
        <sz val="16"/>
        <color theme="1"/>
        <rFont val="Arial"/>
        <family val="2"/>
      </rPr>
      <t>O</t>
    </r>
    <r>
      <rPr>
        <b/>
        <vertAlign val="subscript"/>
        <sz val="16"/>
        <color theme="1"/>
        <rFont val="Arial"/>
        <family val="2"/>
      </rPr>
      <t>3</t>
    </r>
  </si>
  <si>
    <r>
      <t>Fe</t>
    </r>
    <r>
      <rPr>
        <b/>
        <vertAlign val="subscript"/>
        <sz val="16"/>
        <color theme="1"/>
        <rFont val="Arial"/>
        <family val="2"/>
      </rPr>
      <t>2</t>
    </r>
    <r>
      <rPr>
        <b/>
        <sz val="16"/>
        <color theme="1"/>
        <rFont val="Arial"/>
        <family val="2"/>
      </rPr>
      <t>O</t>
    </r>
    <r>
      <rPr>
        <b/>
        <vertAlign val="subscript"/>
        <sz val="16"/>
        <color theme="1"/>
        <rFont val="Arial"/>
        <family val="2"/>
      </rPr>
      <t>3</t>
    </r>
  </si>
  <si>
    <t>CaO</t>
  </si>
  <si>
    <t>MgO</t>
  </si>
  <si>
    <r>
      <t>SO</t>
    </r>
    <r>
      <rPr>
        <b/>
        <vertAlign val="subscript"/>
        <sz val="16"/>
        <color theme="1"/>
        <rFont val="Arial"/>
        <family val="2"/>
      </rPr>
      <t>3</t>
    </r>
  </si>
  <si>
    <r>
      <t>Mn</t>
    </r>
    <r>
      <rPr>
        <b/>
        <vertAlign val="subscript"/>
        <sz val="16"/>
        <color theme="1"/>
        <rFont val="Arial"/>
        <family val="2"/>
      </rPr>
      <t>2</t>
    </r>
    <r>
      <rPr>
        <b/>
        <sz val="16"/>
        <color theme="1"/>
        <rFont val="Arial"/>
        <family val="2"/>
      </rPr>
      <t>O</t>
    </r>
    <r>
      <rPr>
        <b/>
        <vertAlign val="subscript"/>
        <sz val="16"/>
        <color theme="1"/>
        <rFont val="Arial"/>
        <family val="2"/>
      </rPr>
      <t>3</t>
    </r>
  </si>
  <si>
    <r>
      <t>Na</t>
    </r>
    <r>
      <rPr>
        <b/>
        <vertAlign val="subscript"/>
        <sz val="16"/>
        <color theme="1"/>
        <rFont val="Arial"/>
        <family val="2"/>
      </rPr>
      <t>2</t>
    </r>
    <r>
      <rPr>
        <b/>
        <sz val="16"/>
        <color theme="1"/>
        <rFont val="Arial"/>
        <family val="2"/>
      </rPr>
      <t>O</t>
    </r>
  </si>
  <si>
    <r>
      <t>K</t>
    </r>
    <r>
      <rPr>
        <b/>
        <vertAlign val="subscript"/>
        <sz val="16"/>
        <color theme="1"/>
        <rFont val="Arial"/>
        <family val="2"/>
      </rPr>
      <t>2</t>
    </r>
    <r>
      <rPr>
        <b/>
        <sz val="16"/>
        <color theme="1"/>
        <rFont val="Arial"/>
        <family val="2"/>
      </rPr>
      <t>O</t>
    </r>
  </si>
  <si>
    <r>
      <t>P</t>
    </r>
    <r>
      <rPr>
        <b/>
        <vertAlign val="subscript"/>
        <sz val="16"/>
        <color theme="1"/>
        <rFont val="Arial"/>
        <family val="2"/>
      </rPr>
      <t>2</t>
    </r>
    <r>
      <rPr>
        <b/>
        <sz val="16"/>
        <color theme="1"/>
        <rFont val="Arial"/>
        <family val="2"/>
      </rPr>
      <t>O</t>
    </r>
    <r>
      <rPr>
        <b/>
        <vertAlign val="subscript"/>
        <sz val="16"/>
        <color theme="1"/>
        <rFont val="Arial"/>
        <family val="2"/>
      </rPr>
      <t>5</t>
    </r>
  </si>
  <si>
    <t>Cl</t>
  </si>
  <si>
    <t>F.CaO</t>
  </si>
  <si>
    <t>LSF</t>
  </si>
  <si>
    <t>SM</t>
  </si>
  <si>
    <t>AM</t>
  </si>
  <si>
    <r>
      <t>C</t>
    </r>
    <r>
      <rPr>
        <b/>
        <vertAlign val="subscript"/>
        <sz val="16"/>
        <color theme="1"/>
        <rFont val="Arial"/>
        <family val="2"/>
      </rPr>
      <t>3</t>
    </r>
    <r>
      <rPr>
        <b/>
        <sz val="16"/>
        <color theme="1"/>
        <rFont val="Arial"/>
        <family val="2"/>
      </rPr>
      <t>S</t>
    </r>
  </si>
  <si>
    <r>
      <t>C</t>
    </r>
    <r>
      <rPr>
        <b/>
        <vertAlign val="subscript"/>
        <sz val="16"/>
        <color theme="1"/>
        <rFont val="Arial"/>
        <family val="2"/>
      </rPr>
      <t>2</t>
    </r>
    <r>
      <rPr>
        <b/>
        <sz val="16"/>
        <color theme="1"/>
        <rFont val="Arial"/>
        <family val="2"/>
      </rPr>
      <t>S</t>
    </r>
  </si>
  <si>
    <r>
      <t>C</t>
    </r>
    <r>
      <rPr>
        <b/>
        <vertAlign val="subscript"/>
        <sz val="16"/>
        <color theme="1"/>
        <rFont val="Arial"/>
        <family val="2"/>
      </rPr>
      <t>3</t>
    </r>
    <r>
      <rPr>
        <b/>
        <sz val="16"/>
        <color theme="1"/>
        <rFont val="Arial"/>
        <family val="2"/>
      </rPr>
      <t>A</t>
    </r>
  </si>
  <si>
    <r>
      <t>C</t>
    </r>
    <r>
      <rPr>
        <b/>
        <vertAlign val="subscript"/>
        <sz val="16"/>
        <color theme="1"/>
        <rFont val="Arial"/>
        <family val="2"/>
      </rPr>
      <t>4</t>
    </r>
    <r>
      <rPr>
        <b/>
        <sz val="16"/>
        <color theme="1"/>
        <rFont val="Arial"/>
        <family val="2"/>
      </rPr>
      <t>AF</t>
    </r>
  </si>
  <si>
    <t>Liquid</t>
  </si>
  <si>
    <t>IR</t>
  </si>
  <si>
    <t>Liter Weight</t>
  </si>
  <si>
    <t>Remarks</t>
  </si>
  <si>
    <t>UOM</t>
  </si>
  <si>
    <t>%</t>
  </si>
  <si>
    <t>gm/Lt</t>
  </si>
  <si>
    <t>ANJANEYULU</t>
  </si>
  <si>
    <t>R.Mari</t>
  </si>
  <si>
    <t>Rake - 6</t>
  </si>
  <si>
    <t>Rake - 7</t>
  </si>
  <si>
    <t>Rake - 1</t>
  </si>
  <si>
    <t>Average</t>
  </si>
  <si>
    <t>Minimum</t>
  </si>
  <si>
    <t>Maximum</t>
  </si>
  <si>
    <t>Std Dev</t>
  </si>
  <si>
    <r>
      <rPr>
        <b/>
        <sz val="16"/>
        <color rgb="FFFF0000"/>
        <rFont val="Arial"/>
        <family val="2"/>
      </rPr>
      <t>Daily</t>
    </r>
    <r>
      <rPr>
        <b/>
        <sz val="16"/>
        <color theme="1"/>
        <rFont val="Arial"/>
        <family val="2"/>
      </rPr>
      <t xml:space="preserve"> Chemical Analysis Report - </t>
    </r>
    <r>
      <rPr>
        <b/>
        <sz val="16"/>
        <color rgb="FFFF0000"/>
        <rFont val="Arial"/>
        <family val="2"/>
      </rPr>
      <t>Clinker</t>
    </r>
  </si>
  <si>
    <t>to</t>
  </si>
  <si>
    <t xml:space="preserve">Daily </t>
  </si>
  <si>
    <t>No Reciept</t>
  </si>
  <si>
    <r>
      <rPr>
        <b/>
        <sz val="16"/>
        <color rgb="FFFF0000"/>
        <rFont val="Arial"/>
        <family val="2"/>
      </rPr>
      <t>Weekly</t>
    </r>
    <r>
      <rPr>
        <b/>
        <sz val="16"/>
        <color theme="1"/>
        <rFont val="Arial"/>
        <family val="2"/>
      </rPr>
      <t xml:space="preserve"> - Chemical Analysis Report - </t>
    </r>
    <r>
      <rPr>
        <b/>
        <sz val="16"/>
        <color rgb="FFFF0000"/>
        <rFont val="Arial"/>
        <family val="2"/>
      </rPr>
      <t>Clinker</t>
    </r>
  </si>
  <si>
    <t>Weekly</t>
  </si>
  <si>
    <t>Week</t>
  </si>
  <si>
    <t>From</t>
  </si>
  <si>
    <t>To</t>
  </si>
  <si>
    <r>
      <rPr>
        <b/>
        <sz val="16"/>
        <color rgb="FFFF0000"/>
        <rFont val="Arial"/>
        <family val="2"/>
      </rPr>
      <t>Monthly</t>
    </r>
    <r>
      <rPr>
        <b/>
        <sz val="16"/>
        <color theme="1"/>
        <rFont val="Arial"/>
        <family val="2"/>
      </rPr>
      <t xml:space="preserve"> - Chemical Analysis Report - </t>
    </r>
    <r>
      <rPr>
        <b/>
        <sz val="16"/>
        <color rgb="FFFF0000"/>
        <rFont val="Arial"/>
        <family val="2"/>
      </rPr>
      <t>Clinker</t>
    </r>
  </si>
  <si>
    <t>Monthly</t>
  </si>
  <si>
    <t>Month</t>
  </si>
  <si>
    <r>
      <rPr>
        <b/>
        <sz val="16"/>
        <color rgb="FFFF0000"/>
        <rFont val="Arial"/>
        <family val="2"/>
      </rPr>
      <t>Yearly</t>
    </r>
    <r>
      <rPr>
        <b/>
        <sz val="16"/>
        <color theme="1"/>
        <rFont val="Arial"/>
        <family val="2"/>
      </rPr>
      <t xml:space="preserve"> - Chemical Analysis Report -</t>
    </r>
    <r>
      <rPr>
        <b/>
        <sz val="16"/>
        <color rgb="FFFF0000"/>
        <rFont val="Arial"/>
        <family val="2"/>
      </rPr>
      <t xml:space="preserve"> Clinker</t>
    </r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</si>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</sst>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h:mm;@"/>
    <numFmt numFmtId="166" formatCode="[$-409]mmm\-yy;@"/>
  </numFmts>
  <fonts count="9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b/>
      <vertAlign val="subscript"/>
      <sz val="16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left" vertical="center"/>
      <protection locked="0"/>
    </xf>
    <xf numFmtId="164" fontId="4" fillId="2" borderId="5" xfId="0" applyNumberFormat="1" applyFont="1" applyFill="1" applyBorder="1" applyAlignment="1" applyProtection="1">
      <alignment horizontal="center" vertical="center"/>
      <protection locked="0"/>
    </xf>
    <xf numFmtId="164" fontId="4" fillId="2" borderId="6" xfId="0" applyNumberFormat="1" applyFont="1" applyFill="1" applyBorder="1" applyAlignment="1" applyProtection="1">
      <alignment horizontal="center" vertical="center"/>
      <protection locked="0"/>
    </xf>
    <xf numFmtId="165" fontId="4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164" fontId="4" fillId="0" borderId="4" xfId="0" applyNumberFormat="1" applyFont="1" applyBorder="1" applyAlignment="1" applyProtection="1">
      <alignment vertical="center"/>
      <protection locked="0"/>
    </xf>
    <xf numFmtId="164" fontId="4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6" fillId="5" borderId="4" xfId="0" applyNumberFormat="1" applyFont="1" applyFill="1" applyBorder="1" applyAlignment="1" applyProtection="1">
      <alignment horizontal="center" vertical="center"/>
      <protection locked="0"/>
    </xf>
    <xf numFmtId="20" fontId="6" fillId="5" borderId="5" xfId="0" applyNumberFormat="1" applyFont="1" applyFill="1" applyBorder="1" applyAlignment="1" applyProtection="1">
      <alignment horizontal="center" vertical="center"/>
      <protection locked="0"/>
    </xf>
    <xf numFmtId="0" fontId="6" fillId="5" borderId="5" xfId="0" applyFont="1" applyFill="1" applyBorder="1" applyAlignment="1" applyProtection="1">
      <alignment horizontal="center" vertical="center"/>
      <protection locked="0"/>
    </xf>
    <xf numFmtId="0" fontId="7" fillId="5" borderId="5" xfId="0" applyFont="1" applyFill="1" applyBorder="1" applyAlignment="1" applyProtection="1">
      <alignment horizontal="center" vertical="center"/>
      <protection locked="0"/>
    </xf>
    <xf numFmtId="2" fontId="7" fillId="5" borderId="5" xfId="0" applyNumberFormat="1" applyFont="1" applyFill="1" applyBorder="1" applyAlignment="1" applyProtection="1">
      <alignment horizontal="center" vertical="center"/>
      <protection locked="0"/>
    </xf>
    <xf numFmtId="2" fontId="7" fillId="5" borderId="5" xfId="0" applyNumberFormat="1" applyFont="1" applyFill="1" applyBorder="1" applyAlignment="1">
      <alignment horizontal="center" vertical="center"/>
    </xf>
    <xf numFmtId="1" fontId="7" fillId="5" borderId="5" xfId="0" applyNumberFormat="1" applyFont="1" applyFill="1" applyBorder="1" applyAlignment="1" applyProtection="1">
      <alignment horizontal="center" vertical="center"/>
      <protection locked="0"/>
    </xf>
    <xf numFmtId="0" fontId="7" fillId="5" borderId="9" xfId="0" applyFont="1" applyFill="1" applyBorder="1" applyAlignment="1" applyProtection="1">
      <alignment horizontal="center" vertical="center"/>
      <protection locked="0"/>
    </xf>
    <xf numFmtId="20" fontId="8" fillId="5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2" fontId="8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164" fontId="6" fillId="0" borderId="10" xfId="0" applyNumberFormat="1" applyFont="1" applyBorder="1" applyAlignment="1" applyProtection="1">
      <alignment horizontal="center" vertical="center"/>
      <protection locked="0"/>
    </xf>
    <xf numFmtId="164" fontId="6" fillId="0" borderId="11" xfId="0" applyNumberFormat="1" applyFont="1" applyBorder="1" applyAlignment="1" applyProtection="1">
      <alignment horizontal="center" vertical="center"/>
      <protection locked="0"/>
    </xf>
    <xf numFmtId="2" fontId="8" fillId="4" borderId="11" xfId="0" applyNumberFormat="1" applyFont="1" applyFill="1" applyBorder="1" applyAlignment="1">
      <alignment horizontal="center" vertical="center"/>
    </xf>
    <xf numFmtId="0" fontId="6" fillId="0" borderId="12" xfId="0" applyFont="1" applyBorder="1" applyAlignment="1" applyProtection="1">
      <alignment horizontal="center" vertical="center"/>
      <protection locked="0"/>
    </xf>
    <xf numFmtId="164" fontId="4" fillId="2" borderId="5" xfId="0" applyNumberFormat="1" applyFont="1" applyFill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164" fontId="3" fillId="0" borderId="4" xfId="0" applyNumberFormat="1" applyFont="1" applyBorder="1" applyAlignment="1" applyProtection="1">
      <alignment vertical="center"/>
      <protection locked="0"/>
    </xf>
    <xf numFmtId="164" fontId="6" fillId="6" borderId="4" xfId="0" applyNumberFormat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  <protection locked="0"/>
    </xf>
    <xf numFmtId="2" fontId="7" fillId="6" borderId="5" xfId="0" applyNumberFormat="1" applyFont="1" applyFill="1" applyBorder="1" applyAlignment="1" applyProtection="1">
      <alignment horizontal="center" vertical="center"/>
      <protection locked="0"/>
    </xf>
    <xf numFmtId="0" fontId="7" fillId="6" borderId="5" xfId="0" applyFont="1" applyFill="1" applyBorder="1" applyAlignment="1" applyProtection="1">
      <alignment horizontal="center" vertical="center"/>
      <protection locked="0"/>
    </xf>
    <xf numFmtId="2" fontId="7" fillId="6" borderId="5" xfId="0" applyNumberFormat="1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 applyProtection="1">
      <alignment horizontal="center" vertical="center"/>
      <protection locked="0"/>
    </xf>
    <xf numFmtId="0" fontId="7" fillId="6" borderId="9" xfId="0" applyFont="1" applyFill="1" applyBorder="1" applyAlignment="1" applyProtection="1">
      <alignment horizontal="center" vertical="center"/>
      <protection locked="0"/>
    </xf>
    <xf numFmtId="1" fontId="4" fillId="2" borderId="5" xfId="0" applyNumberFormat="1" applyFont="1" applyFill="1" applyBorder="1" applyAlignment="1" applyProtection="1">
      <alignment horizontal="center" vertical="center"/>
      <protection locked="0"/>
    </xf>
    <xf numFmtId="1" fontId="6" fillId="7" borderId="4" xfId="0" applyNumberFormat="1" applyFont="1" applyFill="1" applyBorder="1" applyAlignment="1" applyProtection="1">
      <alignment horizontal="center" vertical="center"/>
      <protection locked="0"/>
    </xf>
    <xf numFmtId="164" fontId="6" fillId="7" borderId="5" xfId="0" applyNumberFormat="1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 applyProtection="1">
      <alignment horizontal="center" vertical="center"/>
      <protection locked="0"/>
    </xf>
    <xf numFmtId="2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Font="1" applyFill="1" applyBorder="1" applyAlignment="1" applyProtection="1">
      <alignment horizontal="center" vertical="center"/>
      <protection locked="0"/>
    </xf>
    <xf numFmtId="2" fontId="7" fillId="7" borderId="5" xfId="0" applyNumberFormat="1" applyFont="1" applyFill="1" applyBorder="1" applyAlignment="1">
      <alignment horizontal="center" vertical="center"/>
    </xf>
    <xf numFmtId="1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9" xfId="0" applyFont="1" applyFill="1" applyBorder="1" applyAlignment="1" applyProtection="1">
      <alignment horizontal="center" vertical="center"/>
      <protection locked="0"/>
    </xf>
    <xf numFmtId="166" fontId="4" fillId="2" borderId="5" xfId="0" applyNumberFormat="1" applyFont="1" applyFill="1" applyBorder="1" applyAlignment="1" applyProtection="1">
      <alignment horizontal="center" vertical="center"/>
      <protection locked="0"/>
    </xf>
    <xf numFmtId="166" fontId="6" fillId="7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" fontId="3" fillId="2" borderId="5" xfId="0" applyNumberFormat="1" applyFont="1" applyFill="1" applyBorder="1" applyAlignment="1" applyProtection="1">
      <alignment horizontal="center" vertical="center"/>
      <protection locked="0"/>
    </xf>
    <xf numFmtId="1" fontId="6" fillId="0" borderId="4" xfId="0" applyNumberFormat="1" applyFont="1" applyBorder="1" applyAlignment="1" applyProtection="1">
      <alignment horizontal="center" vertical="center"/>
      <protection locked="0"/>
    </xf>
    <xf numFmtId="2" fontId="7" fillId="0" borderId="5" xfId="0" applyNumberFormat="1" applyFont="1" applyBorder="1" applyAlignment="1" applyProtection="1">
      <alignment horizontal="center" vertical="center"/>
      <protection locked="0"/>
    </xf>
    <xf numFmtId="2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 applyProtection="1">
      <alignment horizontal="center" vertical="center"/>
      <protection locked="0"/>
    </xf>
    <xf numFmtId="1" fontId="7" fillId="0" borderId="5" xfId="0" applyNumberFormat="1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1" fontId="8" fillId="4" borderId="11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left" vertical="center"/>
      <protection locked="0"/>
    </xf>
    <xf numFmtId="164" fontId="3" fillId="0" borderId="5" xfId="0" applyNumberFormat="1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right" vertical="center"/>
      <protection locked="0"/>
    </xf>
    <xf numFmtId="0" fontId="3" fillId="2" borderId="6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 applyProtection="1">
      <alignment horizontal="left" vertical="center"/>
      <protection locked="0"/>
    </xf>
    <xf numFmtId="0" fontId="3" fillId="2" borderId="7" xfId="0" applyFont="1" applyFill="1" applyBorder="1" applyAlignment="1" applyProtection="1">
      <alignment horizontal="left" vertical="center"/>
      <protection locked="0"/>
    </xf>
    <xf numFmtId="0" fontId="4" fillId="2" borderId="6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left" vertical="center"/>
      <protection locked="0"/>
    </xf>
    <xf numFmtId="0" fontId="4" fillId="2" borderId="7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right" vertical="center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D001-06A9-498D-B545-F4F0F6CFE57B}">
  <dimension ref="A1:CK97"/>
  <sheetViews>
    <sheetView tabSelected="1" topLeftCell="A4" zoomScale="70" zoomScaleNormal="70" workbookViewId="0">
      <selection activeCell="F10" sqref="F10"/>
    </sheetView>
  </sheetViews>
  <sheetFormatPr defaultColWidth="9.140625" defaultRowHeight="15" x14ac:dyDescent="0.25"/>
  <cols>
    <col min="1" max="5" width="17" style="66" customWidth="1"/>
    <col min="6" max="6" width="12.5703125" style="1" customWidth="1"/>
    <col min="7" max="7" width="12.140625" style="1" customWidth="1"/>
    <col min="8" max="8" width="14.7109375" style="1" bestFit="1" customWidth="1"/>
    <col min="9" max="9" width="13.140625" style="1" customWidth="1"/>
    <col min="10" max="10" width="15.7109375" style="1" bestFit="1" customWidth="1"/>
    <col min="11" max="11" width="13.140625" style="1" customWidth="1"/>
    <col min="12" max="12" width="13.28515625" style="1" customWidth="1"/>
    <col min="13" max="13" width="11.28515625" style="1" customWidth="1"/>
    <col min="14" max="14" width="11.85546875" style="1" customWidth="1"/>
    <col min="15" max="15" width="13.140625" style="1" customWidth="1"/>
    <col min="16" max="16" width="11.85546875" style="1" customWidth="1"/>
    <col min="17" max="27" width="9.140625" style="1"/>
    <col min="28" max="28" width="14.5703125" style="1" customWidth="1"/>
    <col min="29" max="29" width="50.85546875" style="1" customWidth="1"/>
    <col min="30" max="30" width="13.140625" style="1" customWidth="1"/>
    <col min="31" max="41" width="9.140625" style="1"/>
    <col min="42" max="42" width="27.140625" style="1" customWidth="1"/>
    <col min="43" max="49" width="9.140625" style="1"/>
    <col min="50" max="50" width="14.42578125" style="1" bestFit="1" customWidth="1"/>
    <col min="51" max="51" width="14.5703125" style="1" bestFit="1" customWidth="1"/>
    <col min="52" max="16384" width="9.140625" style="1"/>
  </cols>
  <sheetData>
    <row r="1" spans="1:42" ht="30.7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</row>
    <row r="2" spans="1:42" ht="30.75" customHeight="1" thickBot="1" x14ac:dyDescent="0.3">
      <c r="A2" s="78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</row>
    <row r="3" spans="1:42" ht="33" customHeight="1" x14ac:dyDescent="0.25">
      <c r="A3" s="67" t="s">
        <v>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2"/>
    </row>
    <row r="4" spans="1:42" ht="30.75" customHeight="1" x14ac:dyDescent="0.25">
      <c r="A4" s="69" t="s">
        <v>3</v>
      </c>
      <c r="B4" s="70"/>
      <c r="C4" s="3"/>
      <c r="D4" s="4" t="s">
        <v>4</v>
      </c>
      <c r="E4" s="5"/>
      <c r="F4" s="79" t="s">
        <v>5</v>
      </c>
      <c r="G4" s="80"/>
      <c r="H4" s="6">
        <v>0</v>
      </c>
      <c r="I4" s="7" t="s">
        <v>6</v>
      </c>
      <c r="J4" s="6">
        <v>0.95833333333333337</v>
      </c>
      <c r="K4" s="7" t="s">
        <v>6</v>
      </c>
      <c r="M4" s="81" t="s">
        <v>7</v>
      </c>
      <c r="N4" s="82"/>
      <c r="O4" s="83"/>
      <c r="P4" s="75" t="s">
        <v>8</v>
      </c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8"/>
    </row>
    <row r="5" spans="1:42" ht="45.75" customHeight="1" x14ac:dyDescent="0.25">
      <c r="A5" s="9" t="s">
        <v>9</v>
      </c>
      <c r="B5" s="10" t="s">
        <v>10</v>
      </c>
      <c r="C5" s="10"/>
      <c r="D5" s="11" t="s">
        <v>11</v>
      </c>
      <c r="E5" s="11" t="s">
        <v>12</v>
      </c>
      <c r="F5" s="12" t="s">
        <v>13</v>
      </c>
      <c r="G5" s="12" t="s">
        <v>14</v>
      </c>
      <c r="H5" s="12" t="s">
        <v>15</v>
      </c>
      <c r="I5" s="12" t="s">
        <v>16</v>
      </c>
      <c r="J5" s="12" t="s">
        <v>17</v>
      </c>
      <c r="K5" s="12" t="s">
        <v>18</v>
      </c>
      <c r="L5" s="12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13" t="s">
        <v>26</v>
      </c>
      <c r="T5" s="13" t="s">
        <v>27</v>
      </c>
      <c r="U5" s="13" t="s">
        <v>28</v>
      </c>
      <c r="V5" s="13" t="s">
        <v>29</v>
      </c>
      <c r="W5" s="13" t="s">
        <v>30</v>
      </c>
      <c r="X5" s="13" t="s">
        <v>31</v>
      </c>
      <c r="Y5" s="13" t="s">
        <v>32</v>
      </c>
      <c r="Z5" s="13" t="s">
        <v>33</v>
      </c>
      <c r="AA5" s="7" t="s">
        <v>34</v>
      </c>
      <c r="AB5" s="14" t="s">
        <v>35</v>
      </c>
      <c r="AC5" s="15" t="s">
        <v>36</v>
      </c>
    </row>
    <row r="6" spans="1:42" s="19" customFormat="1" ht="30.75" customHeight="1" x14ac:dyDescent="0.25">
      <c r="A6" s="16"/>
      <c r="B6" s="17"/>
      <c r="C6" s="17"/>
      <c r="D6" s="17" t="s">
        <v>37</v>
      </c>
      <c r="E6" s="17"/>
      <c r="F6" s="18" t="s">
        <v>38</v>
      </c>
      <c r="G6" s="18" t="s">
        <v>38</v>
      </c>
      <c r="H6" s="18" t="s">
        <v>38</v>
      </c>
      <c r="I6" s="18" t="s">
        <v>38</v>
      </c>
      <c r="J6" s="18" t="s">
        <v>38</v>
      </c>
      <c r="K6" s="18" t="s">
        <v>38</v>
      </c>
      <c r="L6" s="18" t="s">
        <v>38</v>
      </c>
      <c r="M6" s="18" t="s">
        <v>38</v>
      </c>
      <c r="N6" s="18" t="s">
        <v>38</v>
      </c>
      <c r="O6" s="18" t="s">
        <v>38</v>
      </c>
      <c r="P6" s="18" t="s">
        <v>38</v>
      </c>
      <c r="Q6" s="18" t="s">
        <v>38</v>
      </c>
      <c r="R6" s="18" t="s">
        <v>38</v>
      </c>
      <c r="S6" s="18"/>
      <c r="T6" s="18"/>
      <c r="U6" s="18"/>
      <c r="V6" s="18"/>
      <c r="W6" s="18"/>
      <c r="X6" s="18"/>
      <c r="Y6" s="18"/>
      <c r="Z6" s="18"/>
      <c r="AA6" s="18" t="s">
        <v>38</v>
      </c>
      <c r="AB6" s="18" t="s">
        <v>39</v>
      </c>
      <c r="AC6" s="8"/>
      <c r="AD6" s="1"/>
      <c r="AP6" s="19" t="s">
        <v>40</v>
      </c>
    </row>
    <row r="7" spans="1:42" s="19" customFormat="1" ht="30.75" customHeight="1" x14ac:dyDescent="0.25">
      <c r="A7" s="20">
        <v>44348</v>
      </c>
      <c r="B7" s="21">
        <v>0</v>
      </c>
      <c r="C7" s="21"/>
      <c r="D7" s="22"/>
      <c r="E7" s="22"/>
      <c r="F7" s="23"/>
      <c r="G7" s="23"/>
      <c r="H7" s="23"/>
      <c r="I7" s="23"/>
      <c r="J7" s="23"/>
      <c r="K7" s="23"/>
      <c r="L7" s="24"/>
      <c r="M7" s="23"/>
      <c r="N7" s="23"/>
      <c r="O7" s="23"/>
      <c r="P7" s="23"/>
      <c r="Q7" s="23"/>
      <c r="R7" s="23"/>
      <c r="S7" s="25" t="str">
        <f>IF(J7&gt;0,(J7)/(2.8*G7+1.2*H7+0.65*I7),"")</f>
        <v/>
      </c>
      <c r="T7" s="25" t="str">
        <f>IF(J7&gt;0,(G7)/(H7+I7),"")</f>
        <v/>
      </c>
      <c r="U7" s="25" t="str">
        <f>IF(J7&gt;0,H7/I7,"")</f>
        <v/>
      </c>
      <c r="V7" s="25" t="str">
        <f>IF(J7&gt;0,(4.07*(J7-R7))-(7.6*G7+6.72*H7+1.43*I7+2.85*L7),"")</f>
        <v/>
      </c>
      <c r="W7" s="25" t="str">
        <f>IF(J7&gt;0,2.87*G7-0.7543*V7,"")</f>
        <v/>
      </c>
      <c r="X7" s="25" t="str">
        <f>IF(J7&gt;0,(2.65*H7)-(1.69*I7),"")</f>
        <v/>
      </c>
      <c r="Y7" s="25" t="str">
        <f>IF(J7&gt;0,3.043*I7,"")</f>
        <v/>
      </c>
      <c r="Z7" s="25" t="str">
        <f>IF(J7&gt;0,1.13*X7+1.35*Y7+K7+N7+O7,"")</f>
        <v/>
      </c>
      <c r="AA7" s="24"/>
      <c r="AB7" s="26"/>
      <c r="AC7" s="27"/>
      <c r="AP7" s="19" t="s">
        <v>41</v>
      </c>
    </row>
    <row r="8" spans="1:42" s="19" customFormat="1" ht="30.75" customHeight="1" x14ac:dyDescent="0.25">
      <c r="A8" s="20">
        <v>44348</v>
      </c>
      <c r="B8" s="21">
        <v>4.1666666666666664E-2</v>
      </c>
      <c r="C8" s="21"/>
      <c r="D8" s="22"/>
      <c r="E8" s="22"/>
      <c r="F8" s="24">
        <v>0.51</v>
      </c>
      <c r="G8" s="24">
        <v>21.86</v>
      </c>
      <c r="H8" s="24">
        <v>4.8899999999999997</v>
      </c>
      <c r="I8" s="24">
        <v>4.5199999999999996</v>
      </c>
      <c r="J8" s="24">
        <v>66.08</v>
      </c>
      <c r="K8" s="24">
        <v>1.1399999999999999</v>
      </c>
      <c r="L8" s="24">
        <v>0.39</v>
      </c>
      <c r="M8" s="24"/>
      <c r="N8" s="24"/>
      <c r="O8" s="24"/>
      <c r="P8" s="24"/>
      <c r="Q8" s="24"/>
      <c r="R8" s="23">
        <v>2.4900000000000002</v>
      </c>
      <c r="S8" s="25">
        <f t="shared" ref="S8:S91" si="0">IF(J8&gt;0,(J8)/(2.8*G8+1.2*H8+0.65*I8),"")</f>
        <v>0.94381123775244957</v>
      </c>
      <c r="T8" s="25">
        <f t="shared" ref="T8:T91" si="1">IF(J8&gt;0,(G8)/(H8+I8),"")</f>
        <v>2.3230605738575982</v>
      </c>
      <c r="U8" s="25">
        <f t="shared" ref="U8:U91" si="2">IF(J8&gt;0,H8/I8,"")</f>
        <v>1.081858407079646</v>
      </c>
      <c r="V8" s="25">
        <f>IF(J8&gt;0,(4.07*(J8-R8))-(7.6*G8+6.72*H8+1.43*I8),"")</f>
        <v>53.350900000000024</v>
      </c>
      <c r="W8" s="25">
        <f t="shared" ref="W8:W91" si="3">IF(J8&gt;0,2.87*G8-0.7543*V8,"")</f>
        <v>22.495616129999981</v>
      </c>
      <c r="X8" s="25">
        <f t="shared" ref="X8:X91" si="4">IF(J8&gt;0,(2.65*H8)-(1.69*I8),"")</f>
        <v>5.3197000000000001</v>
      </c>
      <c r="Y8" s="25">
        <f t="shared" ref="Y8:Y91" si="5">IF(J8&gt;0,3.043*I8,"")</f>
        <v>13.75436</v>
      </c>
      <c r="Z8" s="25">
        <f t="shared" ref="Z8:Z91" si="6">IF(J8&gt;0,1.13*X8+1.35*Y8+K8+N8+O8,"")</f>
        <v>25.719647000000002</v>
      </c>
      <c r="AA8" s="23">
        <v>0.69</v>
      </c>
      <c r="AB8" s="26">
        <v>1240</v>
      </c>
      <c r="AC8" s="27" t="s">
        <v>42</v>
      </c>
    </row>
    <row r="9" spans="1:42" s="19" customFormat="1" ht="30.75" customHeight="1" x14ac:dyDescent="0.25">
      <c r="A9" s="20">
        <v>44348</v>
      </c>
      <c r="B9" s="21">
        <v>8.3333333333333301E-2</v>
      </c>
      <c r="C9" s="21"/>
      <c r="D9" s="22"/>
      <c r="E9" s="22"/>
      <c r="F9" s="24">
        <v>0.8</v>
      </c>
      <c r="G9" s="24">
        <v>21.52</v>
      </c>
      <c r="H9" s="24">
        <v>4.91</v>
      </c>
      <c r="I9" s="24">
        <v>4.1900000000000004</v>
      </c>
      <c r="J9" s="24">
        <v>66.040000000000006</v>
      </c>
      <c r="K9" s="24">
        <v>1.3</v>
      </c>
      <c r="L9" s="24">
        <v>0.66</v>
      </c>
      <c r="M9" s="24"/>
      <c r="N9" s="24"/>
      <c r="O9" s="24"/>
      <c r="P9" s="24"/>
      <c r="Q9" s="24"/>
      <c r="R9" s="23">
        <v>1.99</v>
      </c>
      <c r="S9" s="25">
        <f t="shared" si="0"/>
        <v>0.95888720297946184</v>
      </c>
      <c r="T9" s="25">
        <f t="shared" si="1"/>
        <v>2.3648351648351644</v>
      </c>
      <c r="U9" s="25">
        <f t="shared" si="2"/>
        <v>1.1718377088305489</v>
      </c>
      <c r="V9" s="25">
        <f>IF(J9&gt;0,(4.07*(J9-R9))-(7.6*G9+6.72*H9+1.43*I9),"")</f>
        <v>58.144600000000054</v>
      </c>
      <c r="W9" s="25">
        <f t="shared" si="3"/>
        <v>17.903928219999962</v>
      </c>
      <c r="X9" s="25">
        <f t="shared" si="4"/>
        <v>5.9303999999999997</v>
      </c>
      <c r="Y9" s="25">
        <f t="shared" si="5"/>
        <v>12.750170000000002</v>
      </c>
      <c r="Z9" s="25">
        <f t="shared" si="6"/>
        <v>25.214081500000006</v>
      </c>
      <c r="AA9" s="23">
        <v>0.53</v>
      </c>
      <c r="AB9" s="26">
        <v>1220</v>
      </c>
      <c r="AC9" s="27" t="s">
        <v>43</v>
      </c>
    </row>
    <row r="10" spans="1:42" s="19" customFormat="1" ht="30.75" customHeight="1" x14ac:dyDescent="0.25">
      <c r="A10" s="20">
        <v>44348</v>
      </c>
      <c r="B10" s="21">
        <v>0.125</v>
      </c>
      <c r="C10" s="21"/>
      <c r="D10" s="22"/>
      <c r="E10" s="22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3"/>
      <c r="S10" s="25" t="str">
        <f t="shared" si="0"/>
        <v/>
      </c>
      <c r="T10" s="25" t="str">
        <f t="shared" si="1"/>
        <v/>
      </c>
      <c r="U10" s="25" t="str">
        <f t="shared" si="2"/>
        <v/>
      </c>
      <c r="V10" s="25" t="str">
        <f t="shared" ref="V10:V29" si="7">IF(J10&gt;0,(4.07*(J10-R10))-(7.6*G10+6.72*H10+1.43*I10),"")</f>
        <v/>
      </c>
      <c r="W10" s="25" t="str">
        <f t="shared" si="3"/>
        <v/>
      </c>
      <c r="X10" s="25" t="str">
        <f t="shared" si="4"/>
        <v/>
      </c>
      <c r="Y10" s="25" t="str">
        <f t="shared" si="5"/>
        <v/>
      </c>
      <c r="Z10" s="25" t="str">
        <f t="shared" si="6"/>
        <v/>
      </c>
      <c r="AA10" s="23"/>
      <c r="AB10" s="26"/>
      <c r="AC10" s="27"/>
    </row>
    <row r="11" spans="1:42" s="19" customFormat="1" ht="30.75" customHeight="1" x14ac:dyDescent="0.25">
      <c r="A11" s="20">
        <v>44348</v>
      </c>
      <c r="B11" s="21">
        <v>0.16666666666666699</v>
      </c>
      <c r="C11" s="21"/>
      <c r="D11" s="22"/>
      <c r="E11" s="22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3"/>
      <c r="S11" s="25" t="str">
        <f t="shared" si="0"/>
        <v/>
      </c>
      <c r="T11" s="25" t="str">
        <f t="shared" si="1"/>
        <v/>
      </c>
      <c r="U11" s="25" t="str">
        <f t="shared" si="2"/>
        <v/>
      </c>
      <c r="V11" s="25" t="str">
        <f t="shared" si="7"/>
        <v/>
      </c>
      <c r="W11" s="25" t="str">
        <f t="shared" si="3"/>
        <v/>
      </c>
      <c r="X11" s="25" t="str">
        <f t="shared" si="4"/>
        <v/>
      </c>
      <c r="Y11" s="25" t="str">
        <f t="shared" si="5"/>
        <v/>
      </c>
      <c r="Z11" s="25" t="str">
        <f t="shared" si="6"/>
        <v/>
      </c>
      <c r="AA11" s="23"/>
      <c r="AB11" s="26"/>
      <c r="AC11" s="27"/>
    </row>
    <row r="12" spans="1:42" s="19" customFormat="1" ht="30.75" customHeight="1" x14ac:dyDescent="0.25">
      <c r="A12" s="20">
        <v>44348</v>
      </c>
      <c r="B12" s="21">
        <v>0.20833333333333301</v>
      </c>
      <c r="C12" s="21"/>
      <c r="D12" s="22"/>
      <c r="E12" s="22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3"/>
      <c r="S12" s="25" t="str">
        <f t="shared" si="0"/>
        <v/>
      </c>
      <c r="T12" s="25" t="str">
        <f t="shared" si="1"/>
        <v/>
      </c>
      <c r="U12" s="25" t="str">
        <f t="shared" si="2"/>
        <v/>
      </c>
      <c r="V12" s="25" t="str">
        <f t="shared" si="7"/>
        <v/>
      </c>
      <c r="W12" s="25" t="str">
        <f t="shared" si="3"/>
        <v/>
      </c>
      <c r="X12" s="25" t="str">
        <f t="shared" si="4"/>
        <v/>
      </c>
      <c r="Y12" s="25" t="str">
        <f t="shared" si="5"/>
        <v/>
      </c>
      <c r="Z12" s="25" t="str">
        <f t="shared" si="6"/>
        <v/>
      </c>
      <c r="AA12" s="23"/>
      <c r="AB12" s="26"/>
      <c r="AC12" s="27"/>
    </row>
    <row r="13" spans="1:42" s="19" customFormat="1" ht="30.75" customHeight="1" x14ac:dyDescent="0.25">
      <c r="A13" s="20">
        <v>44348</v>
      </c>
      <c r="B13" s="21">
        <v>0.25</v>
      </c>
      <c r="C13" s="21"/>
      <c r="D13" s="22"/>
      <c r="E13" s="22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3"/>
      <c r="S13" s="25" t="str">
        <f t="shared" si="0"/>
        <v/>
      </c>
      <c r="T13" s="25" t="str">
        <f t="shared" si="1"/>
        <v/>
      </c>
      <c r="U13" s="25" t="str">
        <f t="shared" si="2"/>
        <v/>
      </c>
      <c r="V13" s="25" t="str">
        <f t="shared" si="7"/>
        <v/>
      </c>
      <c r="W13" s="25" t="str">
        <f t="shared" si="3"/>
        <v/>
      </c>
      <c r="X13" s="25" t="str">
        <f t="shared" si="4"/>
        <v/>
      </c>
      <c r="Y13" s="25" t="str">
        <f t="shared" si="5"/>
        <v/>
      </c>
      <c r="Z13" s="25" t="str">
        <f t="shared" si="6"/>
        <v/>
      </c>
      <c r="AA13" s="23"/>
      <c r="AB13" s="26"/>
      <c r="AC13" s="27"/>
    </row>
    <row r="14" spans="1:42" s="19" customFormat="1" ht="30.75" customHeight="1" x14ac:dyDescent="0.25">
      <c r="A14" s="20">
        <v>44348</v>
      </c>
      <c r="B14" s="21">
        <v>0.29166666666666702</v>
      </c>
      <c r="C14" s="21"/>
      <c r="D14" s="22"/>
      <c r="E14" s="22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3"/>
      <c r="S14" s="25" t="str">
        <f t="shared" si="0"/>
        <v/>
      </c>
      <c r="T14" s="25" t="str">
        <f t="shared" si="1"/>
        <v/>
      </c>
      <c r="U14" s="25" t="str">
        <f t="shared" si="2"/>
        <v/>
      </c>
      <c r="V14" s="25" t="str">
        <f t="shared" si="7"/>
        <v/>
      </c>
      <c r="W14" s="25" t="str">
        <f t="shared" si="3"/>
        <v/>
      </c>
      <c r="X14" s="25" t="str">
        <f t="shared" si="4"/>
        <v/>
      </c>
      <c r="Y14" s="25" t="str">
        <f t="shared" si="5"/>
        <v/>
      </c>
      <c r="Z14" s="25" t="str">
        <f t="shared" si="6"/>
        <v/>
      </c>
      <c r="AA14" s="23"/>
      <c r="AB14" s="26"/>
      <c r="AC14" s="27"/>
    </row>
    <row r="15" spans="1:42" s="19" customFormat="1" ht="30.75" customHeight="1" x14ac:dyDescent="0.25">
      <c r="A15" s="20">
        <v>44348</v>
      </c>
      <c r="B15" s="21">
        <v>0.33333333333333298</v>
      </c>
      <c r="C15" s="21"/>
      <c r="D15" s="22"/>
      <c r="E15" s="22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3"/>
      <c r="S15" s="25" t="str">
        <f t="shared" si="0"/>
        <v/>
      </c>
      <c r="T15" s="25" t="str">
        <f t="shared" si="1"/>
        <v/>
      </c>
      <c r="U15" s="25" t="str">
        <f t="shared" si="2"/>
        <v/>
      </c>
      <c r="V15" s="25" t="str">
        <f t="shared" si="7"/>
        <v/>
      </c>
      <c r="W15" s="25" t="str">
        <f t="shared" si="3"/>
        <v/>
      </c>
      <c r="X15" s="25" t="str">
        <f t="shared" si="4"/>
        <v/>
      </c>
      <c r="Y15" s="25" t="str">
        <f t="shared" si="5"/>
        <v/>
      </c>
      <c r="Z15" s="25" t="str">
        <f t="shared" si="6"/>
        <v/>
      </c>
      <c r="AA15" s="23"/>
      <c r="AB15" s="26"/>
      <c r="AC15" s="27"/>
    </row>
    <row r="16" spans="1:42" s="19" customFormat="1" ht="30.75" customHeight="1" x14ac:dyDescent="0.25">
      <c r="A16" s="20">
        <v>44348</v>
      </c>
      <c r="B16" s="21">
        <v>0.375</v>
      </c>
      <c r="C16" s="21"/>
      <c r="D16" s="22"/>
      <c r="E16" s="22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3"/>
      <c r="S16" s="25" t="str">
        <f t="shared" si="0"/>
        <v/>
      </c>
      <c r="T16" s="25" t="str">
        <f t="shared" si="1"/>
        <v/>
      </c>
      <c r="U16" s="25" t="str">
        <f t="shared" si="2"/>
        <v/>
      </c>
      <c r="V16" s="25" t="str">
        <f t="shared" si="7"/>
        <v/>
      </c>
      <c r="W16" s="25" t="str">
        <f t="shared" si="3"/>
        <v/>
      </c>
      <c r="X16" s="25" t="str">
        <f t="shared" si="4"/>
        <v/>
      </c>
      <c r="Y16" s="25" t="str">
        <f t="shared" si="5"/>
        <v/>
      </c>
      <c r="Z16" s="25" t="str">
        <f t="shared" si="6"/>
        <v/>
      </c>
      <c r="AA16" s="23"/>
      <c r="AB16" s="26"/>
      <c r="AC16" s="27"/>
    </row>
    <row r="17" spans="1:29" s="19" customFormat="1" ht="30.75" customHeight="1" x14ac:dyDescent="0.25">
      <c r="A17" s="20">
        <v>44348</v>
      </c>
      <c r="B17" s="21">
        <v>0.41666666666666702</v>
      </c>
      <c r="C17" s="21"/>
      <c r="D17" s="22"/>
      <c r="E17" s="22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3"/>
      <c r="S17" s="25" t="str">
        <f t="shared" si="0"/>
        <v/>
      </c>
      <c r="T17" s="25" t="str">
        <f t="shared" si="1"/>
        <v/>
      </c>
      <c r="U17" s="25" t="str">
        <f t="shared" si="2"/>
        <v/>
      </c>
      <c r="V17" s="25" t="str">
        <f t="shared" si="7"/>
        <v/>
      </c>
      <c r="W17" s="25" t="str">
        <f t="shared" si="3"/>
        <v/>
      </c>
      <c r="X17" s="25" t="str">
        <f t="shared" si="4"/>
        <v/>
      </c>
      <c r="Y17" s="25" t="str">
        <f t="shared" si="5"/>
        <v/>
      </c>
      <c r="Z17" s="25" t="str">
        <f t="shared" si="6"/>
        <v/>
      </c>
      <c r="AA17" s="23"/>
      <c r="AB17" s="26"/>
      <c r="AC17" s="27"/>
    </row>
    <row r="18" spans="1:29" s="19" customFormat="1" ht="30.75" customHeight="1" x14ac:dyDescent="0.25">
      <c r="A18" s="20">
        <v>44348</v>
      </c>
      <c r="B18" s="21">
        <v>0.45833333333333398</v>
      </c>
      <c r="C18" s="21"/>
      <c r="D18" s="22"/>
      <c r="E18" s="22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3"/>
      <c r="S18" s="25" t="str">
        <f t="shared" si="0"/>
        <v/>
      </c>
      <c r="T18" s="25" t="str">
        <f t="shared" si="1"/>
        <v/>
      </c>
      <c r="U18" s="25" t="str">
        <f t="shared" si="2"/>
        <v/>
      </c>
      <c r="V18" s="25" t="str">
        <f t="shared" si="7"/>
        <v/>
      </c>
      <c r="W18" s="25" t="str">
        <f t="shared" si="3"/>
        <v/>
      </c>
      <c r="X18" s="25" t="str">
        <f t="shared" si="4"/>
        <v/>
      </c>
      <c r="Y18" s="25" t="str">
        <f t="shared" si="5"/>
        <v/>
      </c>
      <c r="Z18" s="25" t="str">
        <f t="shared" si="6"/>
        <v/>
      </c>
      <c r="AA18" s="23"/>
      <c r="AB18" s="26"/>
      <c r="AC18" s="27"/>
    </row>
    <row r="19" spans="1:29" s="19" customFormat="1" ht="30.75" customHeight="1" x14ac:dyDescent="0.25">
      <c r="A19" s="20">
        <v>44348</v>
      </c>
      <c r="B19" s="21">
        <v>0.5</v>
      </c>
      <c r="C19" s="21"/>
      <c r="D19" s="22"/>
      <c r="E19" s="22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3"/>
      <c r="S19" s="25" t="str">
        <f t="shared" si="0"/>
        <v/>
      </c>
      <c r="T19" s="25" t="str">
        <f t="shared" si="1"/>
        <v/>
      </c>
      <c r="U19" s="25" t="str">
        <f t="shared" si="2"/>
        <v/>
      </c>
      <c r="V19" s="25" t="str">
        <f t="shared" si="7"/>
        <v/>
      </c>
      <c r="W19" s="25" t="str">
        <f t="shared" si="3"/>
        <v/>
      </c>
      <c r="X19" s="25" t="str">
        <f t="shared" si="4"/>
        <v/>
      </c>
      <c r="Y19" s="25" t="str">
        <f t="shared" si="5"/>
        <v/>
      </c>
      <c r="Z19" s="25" t="str">
        <f t="shared" si="6"/>
        <v/>
      </c>
      <c r="AA19" s="23"/>
      <c r="AB19" s="26"/>
      <c r="AC19" s="27"/>
    </row>
    <row r="20" spans="1:29" s="19" customFormat="1" ht="30.75" customHeight="1" x14ac:dyDescent="0.25">
      <c r="A20" s="20">
        <v>44348</v>
      </c>
      <c r="B20" s="21">
        <v>0.54166666666666696</v>
      </c>
      <c r="C20" s="21"/>
      <c r="D20" s="22"/>
      <c r="E20" s="22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3"/>
      <c r="S20" s="25" t="str">
        <f t="shared" si="0"/>
        <v/>
      </c>
      <c r="T20" s="25" t="str">
        <f t="shared" si="1"/>
        <v/>
      </c>
      <c r="U20" s="25" t="str">
        <f t="shared" si="2"/>
        <v/>
      </c>
      <c r="V20" s="25" t="str">
        <f t="shared" si="7"/>
        <v/>
      </c>
      <c r="W20" s="25" t="str">
        <f t="shared" si="3"/>
        <v/>
      </c>
      <c r="X20" s="25" t="str">
        <f t="shared" si="4"/>
        <v/>
      </c>
      <c r="Y20" s="25" t="str">
        <f t="shared" si="5"/>
        <v/>
      </c>
      <c r="Z20" s="25" t="str">
        <f t="shared" si="6"/>
        <v/>
      </c>
      <c r="AA20" s="23"/>
      <c r="AB20" s="26"/>
      <c r="AC20" s="27"/>
    </row>
    <row r="21" spans="1:29" s="19" customFormat="1" ht="30.75" customHeight="1" x14ac:dyDescent="0.25">
      <c r="A21" s="20">
        <v>44348</v>
      </c>
      <c r="B21" s="21">
        <v>0.58333333333333404</v>
      </c>
      <c r="C21" s="21"/>
      <c r="D21" s="22"/>
      <c r="E21" s="22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3"/>
      <c r="S21" s="25" t="str">
        <f t="shared" si="0"/>
        <v/>
      </c>
      <c r="T21" s="25" t="str">
        <f t="shared" si="1"/>
        <v/>
      </c>
      <c r="U21" s="25" t="str">
        <f t="shared" si="2"/>
        <v/>
      </c>
      <c r="V21" s="25" t="str">
        <f t="shared" si="7"/>
        <v/>
      </c>
      <c r="W21" s="25" t="str">
        <f t="shared" si="3"/>
        <v/>
      </c>
      <c r="X21" s="25" t="str">
        <f t="shared" si="4"/>
        <v/>
      </c>
      <c r="Y21" s="25" t="str">
        <f t="shared" si="5"/>
        <v/>
      </c>
      <c r="Z21" s="25" t="str">
        <f t="shared" si="6"/>
        <v/>
      </c>
      <c r="AA21" s="23"/>
      <c r="AB21" s="26"/>
      <c r="AC21" s="27"/>
    </row>
    <row r="22" spans="1:29" s="19" customFormat="1" ht="30.75" customHeight="1" x14ac:dyDescent="0.25">
      <c r="A22" s="20">
        <v>44348</v>
      </c>
      <c r="B22" s="21">
        <v>0.625</v>
      </c>
      <c r="C22" s="21"/>
      <c r="D22" s="22"/>
      <c r="E22" s="22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3"/>
      <c r="S22" s="25" t="str">
        <f t="shared" si="0"/>
        <v/>
      </c>
      <c r="T22" s="25" t="str">
        <f t="shared" si="1"/>
        <v/>
      </c>
      <c r="U22" s="25" t="str">
        <f t="shared" si="2"/>
        <v/>
      </c>
      <c r="V22" s="25" t="str">
        <f t="shared" si="7"/>
        <v/>
      </c>
      <c r="W22" s="25" t="str">
        <f t="shared" si="3"/>
        <v/>
      </c>
      <c r="X22" s="25" t="str">
        <f t="shared" si="4"/>
        <v/>
      </c>
      <c r="Y22" s="25" t="str">
        <f t="shared" si="5"/>
        <v/>
      </c>
      <c r="Z22" s="25" t="str">
        <f t="shared" si="6"/>
        <v/>
      </c>
      <c r="AA22" s="23"/>
      <c r="AB22" s="26"/>
      <c r="AC22" s="27"/>
    </row>
    <row r="23" spans="1:29" s="19" customFormat="1" ht="30.75" customHeight="1" x14ac:dyDescent="0.25">
      <c r="A23" s="20">
        <v>44348</v>
      </c>
      <c r="B23" s="21">
        <v>0.66666666666666696</v>
      </c>
      <c r="C23" s="21"/>
      <c r="D23" s="22"/>
      <c r="E23" s="22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3"/>
      <c r="S23" s="25" t="str">
        <f t="shared" si="0"/>
        <v/>
      </c>
      <c r="T23" s="25" t="str">
        <f t="shared" si="1"/>
        <v/>
      </c>
      <c r="U23" s="25" t="str">
        <f t="shared" si="2"/>
        <v/>
      </c>
      <c r="V23" s="25" t="str">
        <f t="shared" si="7"/>
        <v/>
      </c>
      <c r="W23" s="25" t="str">
        <f t="shared" si="3"/>
        <v/>
      </c>
      <c r="X23" s="25" t="str">
        <f t="shared" si="4"/>
        <v/>
      </c>
      <c r="Y23" s="25" t="str">
        <f t="shared" si="5"/>
        <v/>
      </c>
      <c r="Z23" s="25" t="str">
        <f t="shared" si="6"/>
        <v/>
      </c>
      <c r="AA23" s="23"/>
      <c r="AB23" s="26"/>
      <c r="AC23" s="27"/>
    </row>
    <row r="24" spans="1:29" s="19" customFormat="1" ht="30.75" customHeight="1" x14ac:dyDescent="0.25">
      <c r="A24" s="20">
        <v>44348</v>
      </c>
      <c r="B24" s="21">
        <v>0.70833333333333404</v>
      </c>
      <c r="C24" s="21"/>
      <c r="D24" s="22"/>
      <c r="E24" s="22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3"/>
      <c r="S24" s="25" t="str">
        <f t="shared" si="0"/>
        <v/>
      </c>
      <c r="T24" s="25" t="str">
        <f t="shared" si="1"/>
        <v/>
      </c>
      <c r="U24" s="25" t="str">
        <f t="shared" si="2"/>
        <v/>
      </c>
      <c r="V24" s="25" t="str">
        <f t="shared" si="7"/>
        <v/>
      </c>
      <c r="W24" s="25" t="str">
        <f t="shared" si="3"/>
        <v/>
      </c>
      <c r="X24" s="25" t="str">
        <f t="shared" si="4"/>
        <v/>
      </c>
      <c r="Y24" s="25" t="str">
        <f t="shared" si="5"/>
        <v/>
      </c>
      <c r="Z24" s="25" t="str">
        <f t="shared" si="6"/>
        <v/>
      </c>
      <c r="AA24" s="23"/>
      <c r="AB24" s="26"/>
      <c r="AC24" s="27"/>
    </row>
    <row r="25" spans="1:29" s="19" customFormat="1" ht="30.75" customHeight="1" x14ac:dyDescent="0.25">
      <c r="A25" s="20">
        <v>44348</v>
      </c>
      <c r="B25" s="21">
        <v>0.75</v>
      </c>
      <c r="C25" s="21"/>
      <c r="D25" s="22"/>
      <c r="E25" s="22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3"/>
      <c r="S25" s="25" t="str">
        <f t="shared" si="0"/>
        <v/>
      </c>
      <c r="T25" s="25" t="str">
        <f t="shared" si="1"/>
        <v/>
      </c>
      <c r="U25" s="25" t="str">
        <f t="shared" si="2"/>
        <v/>
      </c>
      <c r="V25" s="25" t="str">
        <f t="shared" si="7"/>
        <v/>
      </c>
      <c r="W25" s="25" t="str">
        <f t="shared" si="3"/>
        <v/>
      </c>
      <c r="X25" s="25" t="str">
        <f t="shared" si="4"/>
        <v/>
      </c>
      <c r="Y25" s="25" t="str">
        <f t="shared" si="5"/>
        <v/>
      </c>
      <c r="Z25" s="25" t="str">
        <f t="shared" si="6"/>
        <v/>
      </c>
      <c r="AA25" s="23"/>
      <c r="AB25" s="26"/>
      <c r="AC25" s="27"/>
    </row>
    <row r="26" spans="1:29" s="19" customFormat="1" ht="30.75" customHeight="1" x14ac:dyDescent="0.25">
      <c r="A26" s="20">
        <v>44348</v>
      </c>
      <c r="B26" s="21">
        <v>0.79166666666666696</v>
      </c>
      <c r="C26" s="21"/>
      <c r="D26" s="22"/>
      <c r="E26" s="2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3"/>
      <c r="S26" s="25" t="str">
        <f t="shared" si="0"/>
        <v/>
      </c>
      <c r="T26" s="25" t="str">
        <f t="shared" si="1"/>
        <v/>
      </c>
      <c r="U26" s="25" t="str">
        <f t="shared" si="2"/>
        <v/>
      </c>
      <c r="V26" s="25" t="str">
        <f t="shared" si="7"/>
        <v/>
      </c>
      <c r="W26" s="25" t="str">
        <f t="shared" si="3"/>
        <v/>
      </c>
      <c r="X26" s="25" t="str">
        <f t="shared" si="4"/>
        <v/>
      </c>
      <c r="Y26" s="25" t="str">
        <f t="shared" si="5"/>
        <v/>
      </c>
      <c r="Z26" s="25" t="str">
        <f t="shared" si="6"/>
        <v/>
      </c>
      <c r="AA26" s="23"/>
      <c r="AB26" s="26"/>
      <c r="AC26" s="27"/>
    </row>
    <row r="27" spans="1:29" s="19" customFormat="1" ht="30.75" customHeight="1" x14ac:dyDescent="0.25">
      <c r="A27" s="20">
        <v>44348</v>
      </c>
      <c r="B27" s="21">
        <v>0.83333333333333404</v>
      </c>
      <c r="C27" s="21"/>
      <c r="D27" s="22"/>
      <c r="E27" s="2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3"/>
      <c r="S27" s="25" t="str">
        <f t="shared" si="0"/>
        <v/>
      </c>
      <c r="T27" s="25" t="str">
        <f t="shared" si="1"/>
        <v/>
      </c>
      <c r="U27" s="25" t="str">
        <f t="shared" si="2"/>
        <v/>
      </c>
      <c r="V27" s="25" t="str">
        <f t="shared" si="7"/>
        <v/>
      </c>
      <c r="W27" s="25" t="str">
        <f t="shared" si="3"/>
        <v/>
      </c>
      <c r="X27" s="25" t="str">
        <f t="shared" si="4"/>
        <v/>
      </c>
      <c r="Y27" s="25" t="str">
        <f t="shared" si="5"/>
        <v/>
      </c>
      <c r="Z27" s="25" t="str">
        <f t="shared" si="6"/>
        <v/>
      </c>
      <c r="AA27" s="23"/>
      <c r="AB27" s="26"/>
      <c r="AC27" s="27"/>
    </row>
    <row r="28" spans="1:29" s="19" customFormat="1" ht="30.75" customHeight="1" x14ac:dyDescent="0.25">
      <c r="A28" s="20">
        <v>44348</v>
      </c>
      <c r="B28" s="21">
        <v>0.875</v>
      </c>
      <c r="C28" s="21"/>
      <c r="D28" s="22"/>
      <c r="E28" s="2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3"/>
      <c r="S28" s="25" t="str">
        <f t="shared" si="0"/>
        <v/>
      </c>
      <c r="T28" s="25" t="str">
        <f t="shared" si="1"/>
        <v/>
      </c>
      <c r="U28" s="25" t="str">
        <f t="shared" si="2"/>
        <v/>
      </c>
      <c r="V28" s="25" t="str">
        <f t="shared" si="7"/>
        <v/>
      </c>
      <c r="W28" s="25" t="str">
        <f t="shared" si="3"/>
        <v/>
      </c>
      <c r="X28" s="25" t="str">
        <f t="shared" si="4"/>
        <v/>
      </c>
      <c r="Y28" s="25" t="str">
        <f t="shared" si="5"/>
        <v/>
      </c>
      <c r="Z28" s="25" t="str">
        <f t="shared" si="6"/>
        <v/>
      </c>
      <c r="AA28" s="23"/>
      <c r="AB28" s="26"/>
      <c r="AC28" s="27"/>
    </row>
    <row r="29" spans="1:29" s="19" customFormat="1" ht="30.75" customHeight="1" x14ac:dyDescent="0.25">
      <c r="A29" s="20">
        <v>44348</v>
      </c>
      <c r="B29" s="21">
        <v>0.91666666666666696</v>
      </c>
      <c r="C29" s="21"/>
      <c r="D29" s="22"/>
      <c r="E29" s="2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3"/>
      <c r="S29" s="25" t="str">
        <f t="shared" si="0"/>
        <v/>
      </c>
      <c r="T29" s="25" t="str">
        <f t="shared" si="1"/>
        <v/>
      </c>
      <c r="U29" s="25" t="str">
        <f t="shared" si="2"/>
        <v/>
      </c>
      <c r="V29" s="25" t="str">
        <f t="shared" si="7"/>
        <v/>
      </c>
      <c r="W29" s="25" t="str">
        <f t="shared" si="3"/>
        <v/>
      </c>
      <c r="X29" s="25" t="str">
        <f t="shared" si="4"/>
        <v/>
      </c>
      <c r="Y29" s="25" t="str">
        <f t="shared" si="5"/>
        <v/>
      </c>
      <c r="Z29" s="25" t="str">
        <f t="shared" si="6"/>
        <v/>
      </c>
      <c r="AA29" s="23"/>
      <c r="AB29" s="26"/>
      <c r="AC29" s="27"/>
    </row>
    <row r="30" spans="1:29" s="19" customFormat="1" ht="30.75" customHeight="1" x14ac:dyDescent="0.25">
      <c r="A30" s="20">
        <v>44348</v>
      </c>
      <c r="B30" s="28">
        <v>0.95833333333333337</v>
      </c>
      <c r="C30" s="28"/>
      <c r="D30" s="22"/>
      <c r="E30" s="22"/>
      <c r="F30" s="24">
        <v>0.57999999999999996</v>
      </c>
      <c r="G30" s="24">
        <v>21.14</v>
      </c>
      <c r="H30" s="24">
        <v>5.25</v>
      </c>
      <c r="I30" s="24">
        <v>4.1900000000000004</v>
      </c>
      <c r="J30" s="24">
        <v>66.38</v>
      </c>
      <c r="K30" s="24">
        <v>1.47</v>
      </c>
      <c r="L30" s="24">
        <v>0.43</v>
      </c>
      <c r="M30" s="24"/>
      <c r="N30" s="24"/>
      <c r="O30" s="24"/>
      <c r="P30" s="24"/>
      <c r="Q30" s="24"/>
      <c r="R30" s="23">
        <v>2.4900000000000002</v>
      </c>
      <c r="S30" s="25">
        <f t="shared" si="0"/>
        <v>0.9730926255762985</v>
      </c>
      <c r="T30" s="25">
        <f t="shared" si="1"/>
        <v>2.2394067796610169</v>
      </c>
      <c r="U30" s="25">
        <f t="shared" si="2"/>
        <v>1.2529832935560858</v>
      </c>
      <c r="V30" s="25">
        <f>IF(J30&gt;0,(4.07*(J30-R30))-(7.6*G30+6.72*H30+1.43*I30),"")</f>
        <v>58.096599999999967</v>
      </c>
      <c r="W30" s="25">
        <f t="shared" si="3"/>
        <v>16.849534620000028</v>
      </c>
      <c r="X30" s="25">
        <f t="shared" si="4"/>
        <v>6.8313999999999995</v>
      </c>
      <c r="Y30" s="25">
        <f t="shared" si="5"/>
        <v>12.750170000000002</v>
      </c>
      <c r="Z30" s="25">
        <f t="shared" si="6"/>
        <v>26.402211500000003</v>
      </c>
      <c r="AA30" s="23">
        <v>0.65</v>
      </c>
      <c r="AB30" s="26">
        <v>1200</v>
      </c>
      <c r="AC30" s="27" t="s">
        <v>44</v>
      </c>
    </row>
    <row r="31" spans="1:29" s="19" customFormat="1" ht="30.75" customHeight="1" x14ac:dyDescent="0.25">
      <c r="A31" s="29" t="s">
        <v>45</v>
      </c>
      <c r="B31" s="17"/>
      <c r="C31" s="17"/>
      <c r="D31" s="30"/>
      <c r="E31" s="30"/>
      <c r="F31" s="30">
        <f t="shared" ref="F31:L31" si="8">AVERAGE(F7:F30)</f>
        <v>0.63</v>
      </c>
      <c r="G31" s="30">
        <f t="shared" si="8"/>
        <v>21.506666666666664</v>
      </c>
      <c r="H31" s="30">
        <f t="shared" si="8"/>
        <v>5.0166666666666666</v>
      </c>
      <c r="I31" s="30">
        <f t="shared" si="8"/>
        <v>4.3000000000000007</v>
      </c>
      <c r="J31" s="30">
        <f t="shared" si="8"/>
        <v>66.166666666666671</v>
      </c>
      <c r="K31" s="30">
        <f t="shared" si="8"/>
        <v>1.3033333333333335</v>
      </c>
      <c r="L31" s="30">
        <f t="shared" si="8"/>
        <v>0.49333333333333335</v>
      </c>
      <c r="M31" s="30"/>
      <c r="N31" s="30"/>
      <c r="O31" s="30"/>
      <c r="P31" s="30"/>
      <c r="Q31" s="30"/>
      <c r="R31" s="30">
        <f t="shared" ref="R31:AB31" si="9">AVERAGE(R7:R30)</f>
        <v>2.3233333333333337</v>
      </c>
      <c r="S31" s="30">
        <f t="shared" si="9"/>
        <v>0.95859702210273667</v>
      </c>
      <c r="T31" s="30">
        <f t="shared" si="9"/>
        <v>2.30910083945126</v>
      </c>
      <c r="U31" s="30">
        <f t="shared" si="9"/>
        <v>1.1688931364887603</v>
      </c>
      <c r="V31" s="30">
        <f t="shared" si="9"/>
        <v>56.530700000000017</v>
      </c>
      <c r="W31" s="30">
        <f t="shared" si="9"/>
        <v>19.083026323333325</v>
      </c>
      <c r="X31" s="30">
        <f t="shared" si="9"/>
        <v>6.0271666666666661</v>
      </c>
      <c r="Y31" s="30">
        <f t="shared" si="9"/>
        <v>13.084900000000003</v>
      </c>
      <c r="Z31" s="30">
        <f t="shared" si="9"/>
        <v>25.77864666666667</v>
      </c>
      <c r="AA31" s="30">
        <f t="shared" si="9"/>
        <v>0.62333333333333341</v>
      </c>
      <c r="AB31" s="31">
        <f t="shared" si="9"/>
        <v>1220</v>
      </c>
      <c r="AC31" s="15"/>
    </row>
    <row r="32" spans="1:29" s="19" customFormat="1" ht="30.75" customHeight="1" x14ac:dyDescent="0.25">
      <c r="A32" s="29" t="s">
        <v>46</v>
      </c>
      <c r="B32" s="17"/>
      <c r="C32" s="17"/>
      <c r="D32" s="30"/>
      <c r="E32" s="30"/>
      <c r="F32" s="30">
        <f t="shared" ref="F32:L32" si="10">MIN(F7:F30)</f>
        <v>0.51</v>
      </c>
      <c r="G32" s="30">
        <f t="shared" si="10"/>
        <v>21.14</v>
      </c>
      <c r="H32" s="30">
        <f t="shared" si="10"/>
        <v>4.8899999999999997</v>
      </c>
      <c r="I32" s="30">
        <f t="shared" si="10"/>
        <v>4.1900000000000004</v>
      </c>
      <c r="J32" s="30">
        <f t="shared" si="10"/>
        <v>66.040000000000006</v>
      </c>
      <c r="K32" s="30">
        <f t="shared" si="10"/>
        <v>1.1399999999999999</v>
      </c>
      <c r="L32" s="30">
        <f t="shared" si="10"/>
        <v>0.39</v>
      </c>
      <c r="M32" s="30"/>
      <c r="N32" s="30"/>
      <c r="O32" s="30"/>
      <c r="P32" s="30"/>
      <c r="Q32" s="30"/>
      <c r="R32" s="30">
        <f t="shared" ref="R32:AB32" si="11">MIN(R7:R30)</f>
        <v>1.99</v>
      </c>
      <c r="S32" s="30">
        <f t="shared" si="11"/>
        <v>0.94381123775244957</v>
      </c>
      <c r="T32" s="30">
        <f t="shared" si="11"/>
        <v>2.2394067796610169</v>
      </c>
      <c r="U32" s="30">
        <f t="shared" si="11"/>
        <v>1.081858407079646</v>
      </c>
      <c r="V32" s="30">
        <f t="shared" si="11"/>
        <v>53.350900000000024</v>
      </c>
      <c r="W32" s="30">
        <f t="shared" si="11"/>
        <v>16.849534620000028</v>
      </c>
      <c r="X32" s="30">
        <f t="shared" si="11"/>
        <v>5.3197000000000001</v>
      </c>
      <c r="Y32" s="30">
        <f t="shared" si="11"/>
        <v>12.750170000000002</v>
      </c>
      <c r="Z32" s="30">
        <f t="shared" si="11"/>
        <v>25.214081500000006</v>
      </c>
      <c r="AA32" s="30">
        <f t="shared" si="11"/>
        <v>0.53</v>
      </c>
      <c r="AB32" s="31">
        <f t="shared" si="11"/>
        <v>1200</v>
      </c>
      <c r="AC32" s="15"/>
    </row>
    <row r="33" spans="1:42" s="19" customFormat="1" ht="30.75" customHeight="1" x14ac:dyDescent="0.25">
      <c r="A33" s="29" t="s">
        <v>47</v>
      </c>
      <c r="B33" s="17"/>
      <c r="C33" s="17"/>
      <c r="D33" s="30"/>
      <c r="E33" s="30"/>
      <c r="F33" s="30">
        <f t="shared" ref="F33:L33" si="12">MAX(F7:F30)</f>
        <v>0.8</v>
      </c>
      <c r="G33" s="30">
        <f t="shared" si="12"/>
        <v>21.86</v>
      </c>
      <c r="H33" s="30">
        <f t="shared" si="12"/>
        <v>5.25</v>
      </c>
      <c r="I33" s="30">
        <f t="shared" si="12"/>
        <v>4.5199999999999996</v>
      </c>
      <c r="J33" s="30">
        <f t="shared" si="12"/>
        <v>66.38</v>
      </c>
      <c r="K33" s="30">
        <f t="shared" si="12"/>
        <v>1.47</v>
      </c>
      <c r="L33" s="30">
        <f t="shared" si="12"/>
        <v>0.66</v>
      </c>
      <c r="M33" s="30"/>
      <c r="N33" s="30"/>
      <c r="O33" s="30"/>
      <c r="P33" s="30"/>
      <c r="Q33" s="30"/>
      <c r="R33" s="30">
        <f t="shared" ref="R33:AB33" si="13">MAX(R7:R30)</f>
        <v>2.4900000000000002</v>
      </c>
      <c r="S33" s="30">
        <f t="shared" si="13"/>
        <v>0.9730926255762985</v>
      </c>
      <c r="T33" s="30">
        <f t="shared" si="13"/>
        <v>2.3648351648351644</v>
      </c>
      <c r="U33" s="30">
        <f t="shared" si="13"/>
        <v>1.2529832935560858</v>
      </c>
      <c r="V33" s="30">
        <f t="shared" si="13"/>
        <v>58.144600000000054</v>
      </c>
      <c r="W33" s="30">
        <f t="shared" si="13"/>
        <v>22.495616129999981</v>
      </c>
      <c r="X33" s="30">
        <f t="shared" si="13"/>
        <v>6.8313999999999995</v>
      </c>
      <c r="Y33" s="30">
        <f t="shared" si="13"/>
        <v>13.75436</v>
      </c>
      <c r="Z33" s="30">
        <f t="shared" si="13"/>
        <v>26.402211500000003</v>
      </c>
      <c r="AA33" s="30">
        <f t="shared" si="13"/>
        <v>0.69</v>
      </c>
      <c r="AB33" s="31">
        <f t="shared" si="13"/>
        <v>1240</v>
      </c>
      <c r="AC33" s="15"/>
    </row>
    <row r="34" spans="1:42" s="19" customFormat="1" ht="30.75" customHeight="1" thickBot="1" x14ac:dyDescent="0.3">
      <c r="A34" s="32" t="s">
        <v>48</v>
      </c>
      <c r="B34" s="33"/>
      <c r="C34" s="33"/>
      <c r="D34" s="34"/>
      <c r="E34" s="34"/>
      <c r="F34" s="34">
        <f t="shared" ref="F34:L34" si="14">STDEV(F7:F30)</f>
        <v>0.15132745950421567</v>
      </c>
      <c r="G34" s="34">
        <f t="shared" si="14"/>
        <v>0.36018513757973541</v>
      </c>
      <c r="H34" s="34">
        <f t="shared" si="14"/>
        <v>0.20231987873991364</v>
      </c>
      <c r="I34" s="34">
        <f t="shared" si="14"/>
        <v>0.19052558883257603</v>
      </c>
      <c r="J34" s="34">
        <f t="shared" si="14"/>
        <v>0.18583146486354704</v>
      </c>
      <c r="K34" s="34">
        <f t="shared" si="14"/>
        <v>0.16502525059315384</v>
      </c>
      <c r="L34" s="34">
        <f t="shared" si="14"/>
        <v>0.14571661996262947</v>
      </c>
      <c r="M34" s="34"/>
      <c r="N34" s="34"/>
      <c r="O34" s="34"/>
      <c r="P34" s="34"/>
      <c r="Q34" s="34"/>
      <c r="R34" s="34">
        <f t="shared" ref="R34:AB34" si="15">STDEV(R7:R30)</f>
        <v>0.28867513459481392</v>
      </c>
      <c r="S34" s="34">
        <f t="shared" si="15"/>
        <v>1.4642850539719881E-2</v>
      </c>
      <c r="T34" s="34">
        <f t="shared" si="15"/>
        <v>6.3868815476492202E-2</v>
      </c>
      <c r="U34" s="34">
        <f t="shared" si="15"/>
        <v>8.5600435586512216E-2</v>
      </c>
      <c r="V34" s="34">
        <f t="shared" si="15"/>
        <v>2.7538921601979909</v>
      </c>
      <c r="W34" s="34">
        <f t="shared" si="15"/>
        <v>3.0020431971166026</v>
      </c>
      <c r="X34" s="34">
        <f t="shared" si="15"/>
        <v>0.76048146810645012</v>
      </c>
      <c r="Y34" s="34">
        <f t="shared" si="15"/>
        <v>0.579769366817529</v>
      </c>
      <c r="Z34" s="34">
        <f t="shared" si="15"/>
        <v>0.59625828692361327</v>
      </c>
      <c r="AA34" s="34">
        <f t="shared" si="15"/>
        <v>8.3266639978644724E-2</v>
      </c>
      <c r="AB34" s="34">
        <f t="shared" si="15"/>
        <v>20</v>
      </c>
      <c r="AC34" s="35"/>
    </row>
    <row r="35" spans="1:42" ht="33" customHeight="1" x14ac:dyDescent="0.25">
      <c r="A35" s="67" t="s">
        <v>49</v>
      </c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2"/>
    </row>
    <row r="36" spans="1:42" ht="30.75" customHeight="1" x14ac:dyDescent="0.25">
      <c r="A36" s="69" t="s">
        <v>3</v>
      </c>
      <c r="B36" s="70"/>
      <c r="C36" s="3"/>
      <c r="D36" s="4" t="s">
        <v>4</v>
      </c>
      <c r="E36" s="4"/>
      <c r="F36" s="71" t="s">
        <v>5</v>
      </c>
      <c r="G36" s="71"/>
      <c r="H36" s="36">
        <v>44348</v>
      </c>
      <c r="I36" s="7" t="s">
        <v>50</v>
      </c>
      <c r="J36" s="36">
        <v>44377</v>
      </c>
      <c r="K36" s="37"/>
      <c r="L36" s="71" t="s">
        <v>7</v>
      </c>
      <c r="M36" s="71"/>
      <c r="N36" s="71"/>
      <c r="O36" s="75" t="s">
        <v>51</v>
      </c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7"/>
      <c r="AC36" s="8"/>
    </row>
    <row r="37" spans="1:42" ht="45.75" customHeight="1" x14ac:dyDescent="0.25">
      <c r="A37" s="38" t="s">
        <v>9</v>
      </c>
      <c r="B37" s="11"/>
      <c r="C37" s="11"/>
      <c r="D37" s="11" t="s">
        <v>11</v>
      </c>
      <c r="E37" s="11"/>
      <c r="F37" s="12" t="s">
        <v>13</v>
      </c>
      <c r="G37" s="12" t="s">
        <v>14</v>
      </c>
      <c r="H37" s="12" t="s">
        <v>15</v>
      </c>
      <c r="I37" s="12" t="s">
        <v>16</v>
      </c>
      <c r="J37" s="12" t="s">
        <v>17</v>
      </c>
      <c r="K37" s="12" t="s">
        <v>18</v>
      </c>
      <c r="L37" s="12" t="s">
        <v>19</v>
      </c>
      <c r="M37" s="7" t="s">
        <v>20</v>
      </c>
      <c r="N37" s="7" t="s">
        <v>21</v>
      </c>
      <c r="O37" s="7" t="s">
        <v>22</v>
      </c>
      <c r="P37" s="7" t="s">
        <v>23</v>
      </c>
      <c r="Q37" s="7" t="s">
        <v>24</v>
      </c>
      <c r="R37" s="7" t="s">
        <v>25</v>
      </c>
      <c r="S37" s="7" t="s">
        <v>26</v>
      </c>
      <c r="T37" s="7" t="s">
        <v>27</v>
      </c>
      <c r="U37" s="7" t="s">
        <v>28</v>
      </c>
      <c r="V37" s="7" t="s">
        <v>29</v>
      </c>
      <c r="W37" s="7" t="s">
        <v>30</v>
      </c>
      <c r="X37" s="7" t="s">
        <v>31</v>
      </c>
      <c r="Y37" s="7" t="s">
        <v>32</v>
      </c>
      <c r="Z37" s="7" t="s">
        <v>33</v>
      </c>
      <c r="AA37" s="7" t="s">
        <v>34</v>
      </c>
      <c r="AB37" s="14" t="s">
        <v>35</v>
      </c>
      <c r="AC37" s="15" t="s">
        <v>36</v>
      </c>
    </row>
    <row r="38" spans="1:42" s="19" customFormat="1" ht="30.75" customHeight="1" x14ac:dyDescent="0.25">
      <c r="A38" s="16"/>
      <c r="B38" s="17"/>
      <c r="C38" s="17"/>
      <c r="D38" s="17" t="s">
        <v>37</v>
      </c>
      <c r="E38" s="17"/>
      <c r="F38" s="18" t="s">
        <v>38</v>
      </c>
      <c r="G38" s="18" t="s">
        <v>38</v>
      </c>
      <c r="H38" s="18" t="s">
        <v>38</v>
      </c>
      <c r="I38" s="18" t="s">
        <v>38</v>
      </c>
      <c r="J38" s="18" t="s">
        <v>38</v>
      </c>
      <c r="K38" s="18" t="s">
        <v>38</v>
      </c>
      <c r="L38" s="18" t="s">
        <v>38</v>
      </c>
      <c r="M38" s="18" t="s">
        <v>38</v>
      </c>
      <c r="N38" s="18" t="s">
        <v>38</v>
      </c>
      <c r="O38" s="18" t="s">
        <v>38</v>
      </c>
      <c r="P38" s="18" t="s">
        <v>38</v>
      </c>
      <c r="Q38" s="18" t="s">
        <v>38</v>
      </c>
      <c r="R38" s="18" t="s">
        <v>38</v>
      </c>
      <c r="S38" s="18"/>
      <c r="T38" s="18"/>
      <c r="U38" s="18"/>
      <c r="V38" s="18"/>
      <c r="W38" s="18"/>
      <c r="X38" s="18"/>
      <c r="Y38" s="18"/>
      <c r="Z38" s="18"/>
      <c r="AA38" s="18" t="s">
        <v>38</v>
      </c>
      <c r="AB38" s="18" t="s">
        <v>39</v>
      </c>
      <c r="AC38" s="8"/>
      <c r="AD38" s="1"/>
      <c r="AP38" s="19" t="s">
        <v>40</v>
      </c>
    </row>
    <row r="39" spans="1:42" s="19" customFormat="1" ht="30.75" customHeight="1" x14ac:dyDescent="0.25">
      <c r="A39" s="39">
        <v>44348</v>
      </c>
      <c r="B39" s="40"/>
      <c r="C39" s="40"/>
      <c r="D39" s="40"/>
      <c r="E39" s="40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2"/>
      <c r="S39" s="43" t="str">
        <f t="shared" si="0"/>
        <v/>
      </c>
      <c r="T39" s="43" t="str">
        <f t="shared" si="1"/>
        <v/>
      </c>
      <c r="U39" s="43" t="str">
        <f t="shared" si="2"/>
        <v/>
      </c>
      <c r="V39" s="43" t="str">
        <f t="shared" ref="V39:V91" si="16">IF(J39&gt;0,(4.07*(J39-R39))-(7.6*G39+6.72*H39+1.43*I39+2.85*L39),"")</f>
        <v/>
      </c>
      <c r="W39" s="43" t="str">
        <f t="shared" si="3"/>
        <v/>
      </c>
      <c r="X39" s="43" t="str">
        <f t="shared" si="4"/>
        <v/>
      </c>
      <c r="Y39" s="43" t="str">
        <f t="shared" si="5"/>
        <v/>
      </c>
      <c r="Z39" s="43" t="str">
        <f t="shared" si="6"/>
        <v/>
      </c>
      <c r="AA39" s="42"/>
      <c r="AB39" s="44"/>
      <c r="AC39" s="45" t="s">
        <v>52</v>
      </c>
    </row>
    <row r="40" spans="1:42" s="19" customFormat="1" ht="30.75" customHeight="1" x14ac:dyDescent="0.25">
      <c r="A40" s="39">
        <v>44349</v>
      </c>
      <c r="B40" s="40"/>
      <c r="C40" s="40"/>
      <c r="D40" s="40"/>
      <c r="E40" s="40"/>
      <c r="F40" s="41">
        <v>0.94699999999999984</v>
      </c>
      <c r="G40" s="41">
        <v>21.907000000000004</v>
      </c>
      <c r="H40" s="41">
        <v>4.9453836296000011</v>
      </c>
      <c r="I40" s="41">
        <v>3.7091127999999998</v>
      </c>
      <c r="J40" s="41">
        <v>65.701332800000003</v>
      </c>
      <c r="K40" s="41">
        <v>1.2437356800000001</v>
      </c>
      <c r="L40" s="41">
        <v>0.64081699999999997</v>
      </c>
      <c r="M40" s="41"/>
      <c r="N40" s="41"/>
      <c r="O40" s="41"/>
      <c r="P40" s="41"/>
      <c r="Q40" s="41"/>
      <c r="R40" s="42">
        <v>2.4900000000000002</v>
      </c>
      <c r="S40" s="43">
        <f t="shared" si="0"/>
        <v>0.94283343892179983</v>
      </c>
      <c r="T40" s="43">
        <f t="shared" si="1"/>
        <v>2.5312853472414587</v>
      </c>
      <c r="U40" s="43">
        <f t="shared" si="2"/>
        <v>1.3333063447409854</v>
      </c>
      <c r="V40" s="43">
        <f t="shared" ref="V40:V41" si="17">IF(J40&gt;0,(4.07*(J40-R40))-(7.6*G40+6.72*H40+1.43*I40),"")</f>
        <v>52.239915201087939</v>
      </c>
      <c r="W40" s="43">
        <f t="shared" si="3"/>
        <v>23.468521963819384</v>
      </c>
      <c r="X40" s="43">
        <f t="shared" si="4"/>
        <v>6.8368659864400021</v>
      </c>
      <c r="Y40" s="43">
        <f t="shared" si="5"/>
        <v>11.2868302504</v>
      </c>
      <c r="Z40" s="43">
        <f t="shared" si="6"/>
        <v>24.206615082717203</v>
      </c>
      <c r="AA40" s="42">
        <v>0.35</v>
      </c>
      <c r="AB40" s="44">
        <v>1310</v>
      </c>
      <c r="AC40" s="45" t="s">
        <v>52</v>
      </c>
    </row>
    <row r="41" spans="1:42" s="19" customFormat="1" ht="30.75" customHeight="1" x14ac:dyDescent="0.25">
      <c r="A41" s="39">
        <v>44350</v>
      </c>
      <c r="B41" s="40"/>
      <c r="C41" s="40"/>
      <c r="D41" s="40"/>
      <c r="E41" s="40"/>
      <c r="F41" s="41">
        <v>1.1299999999999999</v>
      </c>
      <c r="G41" s="41">
        <v>22.08</v>
      </c>
      <c r="H41" s="41">
        <v>4.63</v>
      </c>
      <c r="I41" s="41">
        <v>3.58</v>
      </c>
      <c r="J41" s="41">
        <v>65.38</v>
      </c>
      <c r="K41" s="41">
        <v>1.31</v>
      </c>
      <c r="L41" s="41">
        <v>0.74</v>
      </c>
      <c r="M41" s="41"/>
      <c r="N41" s="41"/>
      <c r="O41" s="41"/>
      <c r="P41" s="41"/>
      <c r="Q41" s="41"/>
      <c r="R41" s="42">
        <v>3.49</v>
      </c>
      <c r="S41" s="43">
        <f t="shared" si="0"/>
        <v>0.93792588979585978</v>
      </c>
      <c r="T41" s="43">
        <f t="shared" si="1"/>
        <v>2.6894031668696705</v>
      </c>
      <c r="U41" s="43">
        <f t="shared" si="2"/>
        <v>1.2932960893854748</v>
      </c>
      <c r="V41" s="43">
        <f t="shared" si="17"/>
        <v>47.851299999999981</v>
      </c>
      <c r="W41" s="43">
        <f t="shared" si="3"/>
        <v>27.275364410000016</v>
      </c>
      <c r="X41" s="43">
        <f t="shared" si="4"/>
        <v>6.2192999999999987</v>
      </c>
      <c r="Y41" s="43">
        <f t="shared" si="5"/>
        <v>10.893940000000001</v>
      </c>
      <c r="Z41" s="43">
        <f t="shared" si="6"/>
        <v>23.044627999999999</v>
      </c>
      <c r="AA41" s="42">
        <v>0.56000000000000005</v>
      </c>
      <c r="AB41" s="44">
        <v>1200</v>
      </c>
      <c r="AC41" s="45" t="s">
        <v>52</v>
      </c>
    </row>
    <row r="42" spans="1:42" s="19" customFormat="1" ht="30.75" customHeight="1" x14ac:dyDescent="0.25">
      <c r="A42" s="39">
        <v>44351</v>
      </c>
      <c r="B42" s="40"/>
      <c r="C42" s="40"/>
      <c r="D42" s="40"/>
      <c r="E42" s="40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2"/>
      <c r="S42" s="43" t="str">
        <f t="shared" si="0"/>
        <v/>
      </c>
      <c r="T42" s="43" t="str">
        <f t="shared" si="1"/>
        <v/>
      </c>
      <c r="U42" s="43" t="str">
        <f t="shared" si="2"/>
        <v/>
      </c>
      <c r="V42" s="43" t="str">
        <f t="shared" si="16"/>
        <v/>
      </c>
      <c r="W42" s="43" t="str">
        <f t="shared" si="3"/>
        <v/>
      </c>
      <c r="X42" s="43" t="str">
        <f t="shared" si="4"/>
        <v/>
      </c>
      <c r="Y42" s="43" t="str">
        <f t="shared" si="5"/>
        <v/>
      </c>
      <c r="Z42" s="43" t="str">
        <f t="shared" si="6"/>
        <v/>
      </c>
      <c r="AA42" s="42"/>
      <c r="AB42" s="44"/>
      <c r="AC42" s="45" t="s">
        <v>52</v>
      </c>
    </row>
    <row r="43" spans="1:42" s="19" customFormat="1" ht="30.75" customHeight="1" x14ac:dyDescent="0.25">
      <c r="A43" s="39">
        <v>44352</v>
      </c>
      <c r="B43" s="40"/>
      <c r="C43" s="40"/>
      <c r="D43" s="40"/>
      <c r="E43" s="40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2"/>
      <c r="S43" s="43" t="str">
        <f t="shared" si="0"/>
        <v/>
      </c>
      <c r="T43" s="43" t="str">
        <f t="shared" si="1"/>
        <v/>
      </c>
      <c r="U43" s="43" t="str">
        <f t="shared" si="2"/>
        <v/>
      </c>
      <c r="V43" s="43" t="str">
        <f t="shared" si="16"/>
        <v/>
      </c>
      <c r="W43" s="43" t="str">
        <f t="shared" si="3"/>
        <v/>
      </c>
      <c r="X43" s="43" t="str">
        <f t="shared" si="4"/>
        <v/>
      </c>
      <c r="Y43" s="43" t="str">
        <f t="shared" si="5"/>
        <v/>
      </c>
      <c r="Z43" s="43" t="str">
        <f t="shared" si="6"/>
        <v/>
      </c>
      <c r="AA43" s="42"/>
      <c r="AB43" s="44"/>
      <c r="AC43" s="45" t="s">
        <v>52</v>
      </c>
    </row>
    <row r="44" spans="1:42" s="19" customFormat="1" ht="30.75" customHeight="1" x14ac:dyDescent="0.25">
      <c r="A44" s="39">
        <v>44353</v>
      </c>
      <c r="B44" s="40"/>
      <c r="C44" s="40"/>
      <c r="D44" s="40"/>
      <c r="E44" s="40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2"/>
      <c r="S44" s="43" t="str">
        <f t="shared" si="0"/>
        <v/>
      </c>
      <c r="T44" s="43" t="str">
        <f t="shared" si="1"/>
        <v/>
      </c>
      <c r="U44" s="43" t="str">
        <f t="shared" si="2"/>
        <v/>
      </c>
      <c r="V44" s="43" t="str">
        <f t="shared" si="16"/>
        <v/>
      </c>
      <c r="W44" s="43" t="str">
        <f t="shared" si="3"/>
        <v/>
      </c>
      <c r="X44" s="43" t="str">
        <f t="shared" si="4"/>
        <v/>
      </c>
      <c r="Y44" s="43" t="str">
        <f t="shared" si="5"/>
        <v/>
      </c>
      <c r="Z44" s="43" t="str">
        <f t="shared" si="6"/>
        <v/>
      </c>
      <c r="AA44" s="42"/>
      <c r="AB44" s="44"/>
      <c r="AC44" s="45" t="s">
        <v>52</v>
      </c>
    </row>
    <row r="45" spans="1:42" s="19" customFormat="1" ht="30.75" customHeight="1" x14ac:dyDescent="0.25">
      <c r="A45" s="39">
        <v>44354</v>
      </c>
      <c r="B45" s="40"/>
      <c r="C45" s="40"/>
      <c r="D45" s="40"/>
      <c r="E45" s="40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2"/>
      <c r="S45" s="43" t="str">
        <f t="shared" si="0"/>
        <v/>
      </c>
      <c r="T45" s="43" t="str">
        <f t="shared" si="1"/>
        <v/>
      </c>
      <c r="U45" s="43" t="str">
        <f t="shared" si="2"/>
        <v/>
      </c>
      <c r="V45" s="43" t="str">
        <f t="shared" si="16"/>
        <v/>
      </c>
      <c r="W45" s="43" t="str">
        <f t="shared" si="3"/>
        <v/>
      </c>
      <c r="X45" s="43" t="str">
        <f t="shared" si="4"/>
        <v/>
      </c>
      <c r="Y45" s="43" t="str">
        <f t="shared" si="5"/>
        <v/>
      </c>
      <c r="Z45" s="43" t="str">
        <f t="shared" si="6"/>
        <v/>
      </c>
      <c r="AA45" s="42"/>
      <c r="AB45" s="44"/>
      <c r="AC45" s="45" t="s">
        <v>52</v>
      </c>
    </row>
    <row r="46" spans="1:42" s="19" customFormat="1" ht="30.75" customHeight="1" x14ac:dyDescent="0.25">
      <c r="A46" s="39">
        <v>44377</v>
      </c>
      <c r="B46" s="40"/>
      <c r="C46" s="40"/>
      <c r="D46" s="40"/>
      <c r="E46" s="40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2"/>
      <c r="S46" s="43" t="str">
        <f t="shared" si="0"/>
        <v/>
      </c>
      <c r="T46" s="43" t="str">
        <f t="shared" si="1"/>
        <v/>
      </c>
      <c r="U46" s="43" t="str">
        <f t="shared" si="2"/>
        <v/>
      </c>
      <c r="V46" s="43" t="str">
        <f t="shared" si="16"/>
        <v/>
      </c>
      <c r="W46" s="43" t="str">
        <f t="shared" si="3"/>
        <v/>
      </c>
      <c r="X46" s="43" t="str">
        <f t="shared" si="4"/>
        <v/>
      </c>
      <c r="Y46" s="43" t="str">
        <f t="shared" si="5"/>
        <v/>
      </c>
      <c r="Z46" s="43" t="str">
        <f t="shared" si="6"/>
        <v/>
      </c>
      <c r="AA46" s="42"/>
      <c r="AB46" s="44"/>
      <c r="AC46" s="45" t="s">
        <v>52</v>
      </c>
    </row>
    <row r="47" spans="1:42" s="19" customFormat="1" ht="30.75" customHeight="1" x14ac:dyDescent="0.25">
      <c r="A47" s="29" t="s">
        <v>45</v>
      </c>
      <c r="B47" s="17"/>
      <c r="C47" s="17"/>
      <c r="D47" s="30"/>
      <c r="E47" s="30"/>
      <c r="F47" s="30">
        <f>AVERAGE(F39:F46)</f>
        <v>1.0385</v>
      </c>
      <c r="G47" s="30">
        <f t="shared" ref="G47:AB47" si="18">AVERAGE(G39:G46)</f>
        <v>21.993500000000001</v>
      </c>
      <c r="H47" s="30">
        <f t="shared" si="18"/>
        <v>4.7876918148000005</v>
      </c>
      <c r="I47" s="30">
        <f t="shared" si="18"/>
        <v>3.6445563999999999</v>
      </c>
      <c r="J47" s="30">
        <f t="shared" si="18"/>
        <v>65.540666399999992</v>
      </c>
      <c r="K47" s="30">
        <f t="shared" si="18"/>
        <v>1.27686784</v>
      </c>
      <c r="L47" s="30">
        <f t="shared" si="18"/>
        <v>0.69040849999999998</v>
      </c>
      <c r="M47" s="30"/>
      <c r="N47" s="30"/>
      <c r="O47" s="30"/>
      <c r="P47" s="30"/>
      <c r="Q47" s="30"/>
      <c r="R47" s="30">
        <f t="shared" si="18"/>
        <v>2.99</v>
      </c>
      <c r="S47" s="30">
        <f t="shared" si="18"/>
        <v>0.9403796643588298</v>
      </c>
      <c r="T47" s="30">
        <f t="shared" si="18"/>
        <v>2.6103442570555648</v>
      </c>
      <c r="U47" s="30">
        <f t="shared" si="18"/>
        <v>1.3133012170632301</v>
      </c>
      <c r="V47" s="30">
        <f t="shared" si="18"/>
        <v>50.04560760054396</v>
      </c>
      <c r="W47" s="30">
        <f t="shared" si="18"/>
        <v>25.3719431869097</v>
      </c>
      <c r="X47" s="30">
        <f t="shared" si="18"/>
        <v>6.52808299322</v>
      </c>
      <c r="Y47" s="30">
        <f t="shared" si="18"/>
        <v>11.090385125200001</v>
      </c>
      <c r="Z47" s="30">
        <f t="shared" si="18"/>
        <v>23.625621541358601</v>
      </c>
      <c r="AA47" s="30">
        <f t="shared" si="18"/>
        <v>0.45500000000000002</v>
      </c>
      <c r="AB47" s="30">
        <f t="shared" si="18"/>
        <v>1255</v>
      </c>
      <c r="AC47" s="15"/>
    </row>
    <row r="48" spans="1:42" s="19" customFormat="1" ht="30.75" customHeight="1" x14ac:dyDescent="0.25">
      <c r="A48" s="29" t="s">
        <v>46</v>
      </c>
      <c r="B48" s="17"/>
      <c r="C48" s="17"/>
      <c r="D48" s="30"/>
      <c r="E48" s="30"/>
      <c r="F48" s="30">
        <f>MIN(F39:F46)</f>
        <v>0.94699999999999984</v>
      </c>
      <c r="G48" s="30">
        <f t="shared" ref="G48:AB48" si="19">MIN(G39:G46)</f>
        <v>21.907000000000004</v>
      </c>
      <c r="H48" s="30">
        <f t="shared" si="19"/>
        <v>4.63</v>
      </c>
      <c r="I48" s="30">
        <f t="shared" si="19"/>
        <v>3.58</v>
      </c>
      <c r="J48" s="30">
        <f t="shared" si="19"/>
        <v>65.38</v>
      </c>
      <c r="K48" s="30">
        <f t="shared" si="19"/>
        <v>1.2437356800000001</v>
      </c>
      <c r="L48" s="30">
        <f t="shared" si="19"/>
        <v>0.64081699999999997</v>
      </c>
      <c r="M48" s="30"/>
      <c r="N48" s="30"/>
      <c r="O48" s="30"/>
      <c r="P48" s="30"/>
      <c r="Q48" s="30"/>
      <c r="R48" s="30">
        <f t="shared" si="19"/>
        <v>2.4900000000000002</v>
      </c>
      <c r="S48" s="30">
        <f t="shared" si="19"/>
        <v>0.93792588979585978</v>
      </c>
      <c r="T48" s="30">
        <f t="shared" si="19"/>
        <v>2.5312853472414587</v>
      </c>
      <c r="U48" s="30">
        <f t="shared" si="19"/>
        <v>1.2932960893854748</v>
      </c>
      <c r="V48" s="30">
        <f t="shared" si="19"/>
        <v>47.851299999999981</v>
      </c>
      <c r="W48" s="30">
        <f t="shared" si="19"/>
        <v>23.468521963819384</v>
      </c>
      <c r="X48" s="30">
        <f t="shared" si="19"/>
        <v>6.2192999999999987</v>
      </c>
      <c r="Y48" s="30">
        <f t="shared" si="19"/>
        <v>10.893940000000001</v>
      </c>
      <c r="Z48" s="30">
        <f t="shared" si="19"/>
        <v>23.044627999999999</v>
      </c>
      <c r="AA48" s="30">
        <f t="shared" si="19"/>
        <v>0.35</v>
      </c>
      <c r="AB48" s="30">
        <f t="shared" si="19"/>
        <v>1200</v>
      </c>
      <c r="AC48" s="15"/>
    </row>
    <row r="49" spans="1:51" s="19" customFormat="1" ht="30.75" customHeight="1" x14ac:dyDescent="0.25">
      <c r="A49" s="29" t="s">
        <v>47</v>
      </c>
      <c r="B49" s="17"/>
      <c r="C49" s="17"/>
      <c r="D49" s="30"/>
      <c r="E49" s="30"/>
      <c r="F49" s="30">
        <f>MAX(F39:F46)</f>
        <v>1.1299999999999999</v>
      </c>
      <c r="G49" s="30">
        <f t="shared" ref="G49:AB49" si="20">MAX(G39:G46)</f>
        <v>22.08</v>
      </c>
      <c r="H49" s="30">
        <f t="shared" si="20"/>
        <v>4.9453836296000011</v>
      </c>
      <c r="I49" s="30">
        <f t="shared" si="20"/>
        <v>3.7091127999999998</v>
      </c>
      <c r="J49" s="30">
        <f t="shared" si="20"/>
        <v>65.701332800000003</v>
      </c>
      <c r="K49" s="30">
        <f t="shared" si="20"/>
        <v>1.31</v>
      </c>
      <c r="L49" s="30">
        <f t="shared" si="20"/>
        <v>0.74</v>
      </c>
      <c r="M49" s="30"/>
      <c r="N49" s="30"/>
      <c r="O49" s="30"/>
      <c r="P49" s="30"/>
      <c r="Q49" s="30"/>
      <c r="R49" s="30">
        <f t="shared" si="20"/>
        <v>3.49</v>
      </c>
      <c r="S49" s="30">
        <f t="shared" si="20"/>
        <v>0.94283343892179983</v>
      </c>
      <c r="T49" s="30">
        <f t="shared" si="20"/>
        <v>2.6894031668696705</v>
      </c>
      <c r="U49" s="30">
        <f t="shared" si="20"/>
        <v>1.3333063447409854</v>
      </c>
      <c r="V49" s="30">
        <f t="shared" si="20"/>
        <v>52.239915201087939</v>
      </c>
      <c r="W49" s="30">
        <f t="shared" si="20"/>
        <v>27.275364410000016</v>
      </c>
      <c r="X49" s="30">
        <f t="shared" si="20"/>
        <v>6.8368659864400021</v>
      </c>
      <c r="Y49" s="30">
        <f t="shared" si="20"/>
        <v>11.2868302504</v>
      </c>
      <c r="Z49" s="30">
        <f t="shared" si="20"/>
        <v>24.206615082717203</v>
      </c>
      <c r="AA49" s="30">
        <f t="shared" si="20"/>
        <v>0.56000000000000005</v>
      </c>
      <c r="AB49" s="30">
        <f t="shared" si="20"/>
        <v>1310</v>
      </c>
      <c r="AC49" s="15"/>
    </row>
    <row r="50" spans="1:51" s="19" customFormat="1" ht="30.75" customHeight="1" thickBot="1" x14ac:dyDescent="0.3">
      <c r="A50" s="32" t="s">
        <v>48</v>
      </c>
      <c r="B50" s="33"/>
      <c r="C50" s="33"/>
      <c r="D50" s="34"/>
      <c r="E50" s="34"/>
      <c r="F50" s="34">
        <f>STDEV(F39:F46)</f>
        <v>0.12940054095713824</v>
      </c>
      <c r="G50" s="34">
        <f t="shared" ref="G50:AB50" si="21">STDEV(G39:G46)</f>
        <v>0.12232947314526899</v>
      </c>
      <c r="H50" s="34">
        <f t="shared" si="21"/>
        <v>0.22300990316538721</v>
      </c>
      <c r="I50" s="34">
        <f t="shared" si="21"/>
        <v>9.1296536417982257E-2</v>
      </c>
      <c r="J50" s="34">
        <f t="shared" si="21"/>
        <v>0.22721660189766596</v>
      </c>
      <c r="K50" s="34">
        <f t="shared" si="21"/>
        <v>4.6855950022715316E-2</v>
      </c>
      <c r="L50" s="34">
        <f t="shared" si="21"/>
        <v>7.0132971878425363E-2</v>
      </c>
      <c r="M50" s="34"/>
      <c r="N50" s="34"/>
      <c r="O50" s="34"/>
      <c r="P50" s="34"/>
      <c r="Q50" s="34"/>
      <c r="R50" s="34">
        <f t="shared" si="21"/>
        <v>0.70710678118654757</v>
      </c>
      <c r="S50" s="34">
        <f t="shared" si="21"/>
        <v>3.4701612659583216E-3</v>
      </c>
      <c r="T50" s="34">
        <f t="shared" si="21"/>
        <v>0.11180618248553995</v>
      </c>
      <c r="U50" s="34">
        <f t="shared" si="21"/>
        <v>2.8291522878886935E-2</v>
      </c>
      <c r="V50" s="34">
        <f t="shared" si="21"/>
        <v>3.1032195687076594</v>
      </c>
      <c r="W50" s="34">
        <f t="shared" si="21"/>
        <v>2.6918441086031093</v>
      </c>
      <c r="X50" s="34">
        <f t="shared" si="21"/>
        <v>0.43668509684188583</v>
      </c>
      <c r="Y50" s="34">
        <f t="shared" si="21"/>
        <v>0.27781536031991988</v>
      </c>
      <c r="Z50" s="34">
        <f t="shared" si="21"/>
        <v>0.8216489458405084</v>
      </c>
      <c r="AA50" s="34">
        <f t="shared" si="21"/>
        <v>0.14849242404917504</v>
      </c>
      <c r="AB50" s="34">
        <f t="shared" si="21"/>
        <v>77.781745930520231</v>
      </c>
      <c r="AC50" s="35"/>
    </row>
    <row r="51" spans="1:51" ht="33" customHeight="1" x14ac:dyDescent="0.25">
      <c r="A51" s="67" t="s">
        <v>53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2"/>
    </row>
    <row r="52" spans="1:51" ht="30.75" customHeight="1" x14ac:dyDescent="0.25">
      <c r="A52" s="69" t="s">
        <v>3</v>
      </c>
      <c r="B52" s="70"/>
      <c r="C52" s="3"/>
      <c r="D52" s="4" t="s">
        <v>4</v>
      </c>
      <c r="E52" s="4"/>
      <c r="F52" s="71" t="s">
        <v>5</v>
      </c>
      <c r="G52" s="71"/>
      <c r="H52" s="46">
        <v>1</v>
      </c>
      <c r="I52" s="7" t="s">
        <v>50</v>
      </c>
      <c r="J52" s="46">
        <v>52</v>
      </c>
      <c r="K52" s="37"/>
      <c r="L52" s="71" t="s">
        <v>7</v>
      </c>
      <c r="M52" s="71"/>
      <c r="N52" s="71"/>
      <c r="O52" s="75" t="s">
        <v>54</v>
      </c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7"/>
      <c r="AC52" s="8"/>
    </row>
    <row r="53" spans="1:51" ht="45.75" customHeight="1" x14ac:dyDescent="0.25">
      <c r="A53" s="9" t="s">
        <v>55</v>
      </c>
      <c r="B53" s="10" t="s">
        <v>56</v>
      </c>
      <c r="C53" s="10" t="s">
        <v>57</v>
      </c>
      <c r="D53" s="11" t="s">
        <v>11</v>
      </c>
      <c r="E53" s="11"/>
      <c r="F53" s="12" t="s">
        <v>13</v>
      </c>
      <c r="G53" s="12" t="s">
        <v>14</v>
      </c>
      <c r="H53" s="12" t="s">
        <v>15</v>
      </c>
      <c r="I53" s="12" t="s">
        <v>16</v>
      </c>
      <c r="J53" s="12" t="s">
        <v>17</v>
      </c>
      <c r="K53" s="12" t="s">
        <v>18</v>
      </c>
      <c r="L53" s="12" t="s">
        <v>19</v>
      </c>
      <c r="M53" s="7" t="s">
        <v>20</v>
      </c>
      <c r="N53" s="7" t="s">
        <v>21</v>
      </c>
      <c r="O53" s="7" t="s">
        <v>22</v>
      </c>
      <c r="P53" s="7" t="s">
        <v>23</v>
      </c>
      <c r="Q53" s="7" t="s">
        <v>24</v>
      </c>
      <c r="R53" s="7" t="s">
        <v>25</v>
      </c>
      <c r="S53" s="7" t="s">
        <v>26</v>
      </c>
      <c r="T53" s="7" t="s">
        <v>27</v>
      </c>
      <c r="U53" s="7" t="s">
        <v>28</v>
      </c>
      <c r="V53" s="7" t="s">
        <v>29</v>
      </c>
      <c r="W53" s="7" t="s">
        <v>30</v>
      </c>
      <c r="X53" s="7" t="s">
        <v>31</v>
      </c>
      <c r="Y53" s="7" t="s">
        <v>32</v>
      </c>
      <c r="Z53" s="7" t="s">
        <v>33</v>
      </c>
      <c r="AA53" s="7" t="s">
        <v>34</v>
      </c>
      <c r="AB53" s="14" t="s">
        <v>35</v>
      </c>
      <c r="AC53" s="15" t="s">
        <v>36</v>
      </c>
    </row>
    <row r="54" spans="1:51" s="19" customFormat="1" ht="30.75" customHeight="1" x14ac:dyDescent="0.25">
      <c r="A54" s="16"/>
      <c r="B54" s="17"/>
      <c r="C54" s="17"/>
      <c r="D54" s="17" t="s">
        <v>37</v>
      </c>
      <c r="E54" s="17"/>
      <c r="F54" s="18" t="s">
        <v>38</v>
      </c>
      <c r="G54" s="18" t="s">
        <v>38</v>
      </c>
      <c r="H54" s="18" t="s">
        <v>38</v>
      </c>
      <c r="I54" s="18" t="s">
        <v>38</v>
      </c>
      <c r="J54" s="18" t="s">
        <v>38</v>
      </c>
      <c r="K54" s="18" t="s">
        <v>38</v>
      </c>
      <c r="L54" s="18" t="s">
        <v>38</v>
      </c>
      <c r="M54" s="18" t="s">
        <v>38</v>
      </c>
      <c r="N54" s="18" t="s">
        <v>38</v>
      </c>
      <c r="O54" s="18" t="s">
        <v>38</v>
      </c>
      <c r="P54" s="18" t="s">
        <v>38</v>
      </c>
      <c r="Q54" s="18" t="s">
        <v>38</v>
      </c>
      <c r="R54" s="18" t="s">
        <v>38</v>
      </c>
      <c r="S54" s="18"/>
      <c r="T54" s="18"/>
      <c r="U54" s="18"/>
      <c r="V54" s="18"/>
      <c r="W54" s="18"/>
      <c r="X54" s="18"/>
      <c r="Y54" s="18"/>
      <c r="Z54" s="18"/>
      <c r="AA54" s="18" t="s">
        <v>38</v>
      </c>
      <c r="AB54" s="18" t="s">
        <v>39</v>
      </c>
      <c r="AC54" s="8"/>
      <c r="AD54" s="1"/>
      <c r="AP54" s="19" t="s">
        <v>40</v>
      </c>
    </row>
    <row r="55" spans="1:51" s="19" customFormat="1" ht="30.75" customHeight="1" x14ac:dyDescent="0.25">
      <c r="A55" s="47">
        <v>1</v>
      </c>
      <c r="B55" s="48">
        <v>44197</v>
      </c>
      <c r="C55" s="48">
        <v>44203</v>
      </c>
      <c r="D55" s="49"/>
      <c r="E55" s="49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1"/>
      <c r="S55" s="52"/>
      <c r="T55" s="52"/>
      <c r="U55" s="52"/>
      <c r="V55" s="52"/>
      <c r="W55" s="52"/>
      <c r="X55" s="52"/>
      <c r="Y55" s="52"/>
      <c r="Z55" s="52"/>
      <c r="AA55" s="51"/>
      <c r="AB55" s="53"/>
      <c r="AC55" s="54"/>
    </row>
    <row r="56" spans="1:51" s="19" customFormat="1" ht="30.75" customHeight="1" x14ac:dyDescent="0.25">
      <c r="A56" s="47">
        <v>2</v>
      </c>
      <c r="B56" s="48">
        <f>+B55+8</f>
        <v>44205</v>
      </c>
      <c r="C56" s="48">
        <f>+C55+8</f>
        <v>44211</v>
      </c>
      <c r="D56" s="49"/>
      <c r="E56" s="49"/>
      <c r="F56" s="50">
        <v>0.51</v>
      </c>
      <c r="G56" s="50">
        <v>21.86</v>
      </c>
      <c r="H56" s="50">
        <v>4.8899999999999997</v>
      </c>
      <c r="I56" s="50">
        <v>4.5199999999999996</v>
      </c>
      <c r="J56" s="50">
        <v>66.08</v>
      </c>
      <c r="K56" s="50">
        <v>1.1399999999999999</v>
      </c>
      <c r="L56" s="50">
        <v>0.39</v>
      </c>
      <c r="M56" s="50"/>
      <c r="N56" s="50"/>
      <c r="O56" s="50"/>
      <c r="P56" s="50"/>
      <c r="Q56" s="50"/>
      <c r="R56" s="51"/>
      <c r="S56" s="52">
        <f t="shared" si="0"/>
        <v>0.94381123775244957</v>
      </c>
      <c r="T56" s="52">
        <f t="shared" si="1"/>
        <v>2.3230605738575982</v>
      </c>
      <c r="U56" s="52">
        <f t="shared" si="2"/>
        <v>1.081858407079646</v>
      </c>
      <c r="V56" s="52">
        <f t="shared" ref="V56:V59" si="22">IF(J56&gt;0,(4.07*(J56-R56))-(7.6*G56+6.72*H56+1.43*I56),"")</f>
        <v>63.48520000000002</v>
      </c>
      <c r="W56" s="52">
        <f t="shared" si="3"/>
        <v>14.851313639999987</v>
      </c>
      <c r="X56" s="52">
        <f t="shared" si="4"/>
        <v>5.3197000000000001</v>
      </c>
      <c r="Y56" s="52">
        <f t="shared" si="5"/>
        <v>13.75436</v>
      </c>
      <c r="Z56" s="52">
        <f t="shared" si="6"/>
        <v>25.719647000000002</v>
      </c>
      <c r="AA56" s="51"/>
      <c r="AB56" s="53"/>
      <c r="AC56" s="54" t="s">
        <v>52</v>
      </c>
      <c r="AW56" s="19">
        <v>1</v>
      </c>
      <c r="AX56" s="48">
        <v>44197</v>
      </c>
      <c r="AY56" s="48">
        <f>+AX56+6</f>
        <v>44203</v>
      </c>
    </row>
    <row r="57" spans="1:51" s="19" customFormat="1" ht="30.75" customHeight="1" x14ac:dyDescent="0.25">
      <c r="A57" s="47">
        <v>3</v>
      </c>
      <c r="B57" s="48">
        <f t="shared" ref="B57:C59" si="23">+B56+8</f>
        <v>44213</v>
      </c>
      <c r="C57" s="48">
        <f t="shared" si="23"/>
        <v>44219</v>
      </c>
      <c r="D57" s="49"/>
      <c r="E57" s="49"/>
      <c r="F57" s="50">
        <v>0.8</v>
      </c>
      <c r="G57" s="50">
        <v>21.52</v>
      </c>
      <c r="H57" s="50">
        <v>4.91</v>
      </c>
      <c r="I57" s="50">
        <v>4.1900000000000004</v>
      </c>
      <c r="J57" s="50">
        <v>66.040000000000006</v>
      </c>
      <c r="K57" s="50">
        <v>1.3</v>
      </c>
      <c r="L57" s="50">
        <v>0.66</v>
      </c>
      <c r="M57" s="50"/>
      <c r="N57" s="50"/>
      <c r="O57" s="50"/>
      <c r="P57" s="50"/>
      <c r="Q57" s="50"/>
      <c r="R57" s="51"/>
      <c r="S57" s="52">
        <f t="shared" si="0"/>
        <v>0.95888720297946184</v>
      </c>
      <c r="T57" s="52">
        <f t="shared" si="1"/>
        <v>2.3648351648351644</v>
      </c>
      <c r="U57" s="52">
        <f t="shared" si="2"/>
        <v>1.1718377088305489</v>
      </c>
      <c r="V57" s="52">
        <f t="shared" si="22"/>
        <v>66.243900000000082</v>
      </c>
      <c r="W57" s="52">
        <f t="shared" si="3"/>
        <v>11.794626229999942</v>
      </c>
      <c r="X57" s="52">
        <f t="shared" si="4"/>
        <v>5.9303999999999997</v>
      </c>
      <c r="Y57" s="52">
        <f t="shared" si="5"/>
        <v>12.750170000000002</v>
      </c>
      <c r="Z57" s="52">
        <f t="shared" si="6"/>
        <v>25.214081500000006</v>
      </c>
      <c r="AA57" s="51"/>
      <c r="AB57" s="53"/>
      <c r="AC57" s="54" t="s">
        <v>52</v>
      </c>
      <c r="AW57" s="19">
        <v>2</v>
      </c>
      <c r="AX57" s="48">
        <f>+AY56+1</f>
        <v>44204</v>
      </c>
      <c r="AY57" s="48">
        <f t="shared" ref="AY57:AY96" si="24">+AX57+6</f>
        <v>44210</v>
      </c>
    </row>
    <row r="58" spans="1:51" s="19" customFormat="1" ht="30.75" customHeight="1" x14ac:dyDescent="0.25">
      <c r="A58" s="47">
        <v>4</v>
      </c>
      <c r="B58" s="48">
        <f t="shared" si="23"/>
        <v>44221</v>
      </c>
      <c r="C58" s="48">
        <f t="shared" si="23"/>
        <v>44227</v>
      </c>
      <c r="D58" s="49"/>
      <c r="E58" s="49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1"/>
      <c r="S58" s="52" t="str">
        <f t="shared" si="0"/>
        <v/>
      </c>
      <c r="T58" s="52" t="str">
        <f t="shared" si="1"/>
        <v/>
      </c>
      <c r="U58" s="52" t="str">
        <f t="shared" si="2"/>
        <v/>
      </c>
      <c r="V58" s="52" t="str">
        <f t="shared" si="22"/>
        <v/>
      </c>
      <c r="W58" s="52" t="str">
        <f t="shared" si="3"/>
        <v/>
      </c>
      <c r="X58" s="52" t="str">
        <f t="shared" si="4"/>
        <v/>
      </c>
      <c r="Y58" s="52" t="str">
        <f t="shared" si="5"/>
        <v/>
      </c>
      <c r="Z58" s="52" t="str">
        <f t="shared" si="6"/>
        <v/>
      </c>
      <c r="AA58" s="51"/>
      <c r="AB58" s="53"/>
      <c r="AC58" s="54" t="s">
        <v>52</v>
      </c>
      <c r="AW58" s="19">
        <v>3</v>
      </c>
      <c r="AX58" s="48">
        <f t="shared" ref="AX58:AX97" si="25">+AY57+1</f>
        <v>44211</v>
      </c>
      <c r="AY58" s="48">
        <f t="shared" si="24"/>
        <v>44217</v>
      </c>
    </row>
    <row r="59" spans="1:51" s="19" customFormat="1" ht="30.75" customHeight="1" x14ac:dyDescent="0.25">
      <c r="A59" s="47">
        <v>5</v>
      </c>
      <c r="B59" s="48">
        <f t="shared" si="23"/>
        <v>44229</v>
      </c>
      <c r="C59" s="48">
        <f t="shared" si="23"/>
        <v>44235</v>
      </c>
      <c r="D59" s="49"/>
      <c r="E59" s="49"/>
      <c r="F59" s="50">
        <v>0.57999999999999996</v>
      </c>
      <c r="G59" s="50">
        <v>21.14</v>
      </c>
      <c r="H59" s="50">
        <v>5.25</v>
      </c>
      <c r="I59" s="50">
        <v>4.1900000000000004</v>
      </c>
      <c r="J59" s="50">
        <v>66.38</v>
      </c>
      <c r="K59" s="50">
        <v>1.47</v>
      </c>
      <c r="L59" s="50">
        <v>0.43</v>
      </c>
      <c r="M59" s="50"/>
      <c r="N59" s="50"/>
      <c r="O59" s="50"/>
      <c r="P59" s="50"/>
      <c r="Q59" s="50"/>
      <c r="R59" s="51"/>
      <c r="S59" s="52">
        <f t="shared" si="0"/>
        <v>0.9730926255762985</v>
      </c>
      <c r="T59" s="52">
        <f t="shared" si="1"/>
        <v>2.2394067796610169</v>
      </c>
      <c r="U59" s="52">
        <f t="shared" si="2"/>
        <v>1.2529832935560858</v>
      </c>
      <c r="V59" s="52">
        <f t="shared" si="22"/>
        <v>68.23090000000002</v>
      </c>
      <c r="W59" s="52">
        <f t="shared" si="3"/>
        <v>9.2052321299999917</v>
      </c>
      <c r="X59" s="52">
        <f t="shared" si="4"/>
        <v>6.8313999999999995</v>
      </c>
      <c r="Y59" s="52">
        <f t="shared" si="5"/>
        <v>12.750170000000002</v>
      </c>
      <c r="Z59" s="52">
        <f t="shared" si="6"/>
        <v>26.402211500000003</v>
      </c>
      <c r="AA59" s="51"/>
      <c r="AB59" s="53"/>
      <c r="AC59" s="54" t="s">
        <v>52</v>
      </c>
      <c r="AW59" s="19">
        <v>4</v>
      </c>
      <c r="AX59" s="48">
        <f t="shared" si="25"/>
        <v>44218</v>
      </c>
      <c r="AY59" s="48">
        <f t="shared" si="24"/>
        <v>44224</v>
      </c>
    </row>
    <row r="60" spans="1:51" s="19" customFormat="1" ht="30.75" customHeight="1" x14ac:dyDescent="0.25">
      <c r="A60" s="47">
        <v>51</v>
      </c>
      <c r="B60" s="48">
        <v>44547</v>
      </c>
      <c r="C60" s="48">
        <v>44553</v>
      </c>
      <c r="D60" s="49"/>
      <c r="E60" s="49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2" t="str">
        <f t="shared" si="0"/>
        <v/>
      </c>
      <c r="T60" s="52" t="str">
        <f t="shared" si="1"/>
        <v/>
      </c>
      <c r="U60" s="52" t="str">
        <f t="shared" si="2"/>
        <v/>
      </c>
      <c r="V60" s="52" t="str">
        <f t="shared" si="16"/>
        <v/>
      </c>
      <c r="W60" s="52" t="str">
        <f t="shared" si="3"/>
        <v/>
      </c>
      <c r="X60" s="52" t="str">
        <f t="shared" si="4"/>
        <v/>
      </c>
      <c r="Y60" s="52" t="str">
        <f t="shared" si="5"/>
        <v/>
      </c>
      <c r="Z60" s="52" t="str">
        <f t="shared" si="6"/>
        <v/>
      </c>
      <c r="AA60" s="51"/>
      <c r="AB60" s="53"/>
      <c r="AC60" s="54" t="s">
        <v>52</v>
      </c>
      <c r="AO60" s="19">
        <v>66.72</v>
      </c>
      <c r="AW60" s="19">
        <v>5</v>
      </c>
      <c r="AX60" s="48">
        <f t="shared" si="25"/>
        <v>44225</v>
      </c>
      <c r="AY60" s="48">
        <f t="shared" si="24"/>
        <v>44231</v>
      </c>
    </row>
    <row r="61" spans="1:51" s="19" customFormat="1" ht="30.75" customHeight="1" x14ac:dyDescent="0.25">
      <c r="A61" s="47">
        <v>52</v>
      </c>
      <c r="B61" s="48">
        <v>44554</v>
      </c>
      <c r="C61" s="48">
        <v>44561</v>
      </c>
      <c r="D61" s="49"/>
      <c r="E61" s="49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2" t="str">
        <f t="shared" si="0"/>
        <v/>
      </c>
      <c r="T61" s="52" t="str">
        <f t="shared" si="1"/>
        <v/>
      </c>
      <c r="U61" s="52" t="str">
        <f t="shared" si="2"/>
        <v/>
      </c>
      <c r="V61" s="52" t="str">
        <f t="shared" si="16"/>
        <v/>
      </c>
      <c r="W61" s="52" t="str">
        <f t="shared" si="3"/>
        <v/>
      </c>
      <c r="X61" s="52" t="str">
        <f t="shared" si="4"/>
        <v/>
      </c>
      <c r="Y61" s="52" t="str">
        <f t="shared" si="5"/>
        <v/>
      </c>
      <c r="Z61" s="52" t="str">
        <f t="shared" si="6"/>
        <v/>
      </c>
      <c r="AA61" s="51"/>
      <c r="AB61" s="53"/>
      <c r="AC61" s="54" t="s">
        <v>52</v>
      </c>
      <c r="AW61" s="19">
        <v>6</v>
      </c>
      <c r="AX61" s="48">
        <f>+AY60+1</f>
        <v>44232</v>
      </c>
      <c r="AY61" s="48">
        <f t="shared" si="24"/>
        <v>44238</v>
      </c>
    </row>
    <row r="62" spans="1:51" s="19" customFormat="1" ht="30.75" customHeight="1" x14ac:dyDescent="0.25">
      <c r="A62" s="29" t="s">
        <v>45</v>
      </c>
      <c r="B62" s="17"/>
      <c r="C62" s="17"/>
      <c r="D62" s="30"/>
      <c r="E62" s="30"/>
      <c r="F62" s="30">
        <f>AVERAGE(F50:F61)</f>
        <v>0.50485013523928457</v>
      </c>
      <c r="G62" s="30">
        <f t="shared" ref="G62:L62" si="26">AVERAGE(G50:G61)</f>
        <v>16.160582368286317</v>
      </c>
      <c r="H62" s="30">
        <f t="shared" si="26"/>
        <v>3.2546019806330775</v>
      </c>
      <c r="I62" s="30">
        <f t="shared" si="26"/>
        <v>3.247824134104496</v>
      </c>
      <c r="J62" s="30">
        <f t="shared" si="26"/>
        <v>50.145443320379535</v>
      </c>
      <c r="K62" s="30">
        <f t="shared" si="26"/>
        <v>0.98921398750567868</v>
      </c>
      <c r="L62" s="30">
        <f t="shared" si="26"/>
        <v>0.38753324296960634</v>
      </c>
      <c r="M62" s="30"/>
      <c r="N62" s="30"/>
      <c r="O62" s="30"/>
      <c r="P62" s="30"/>
      <c r="Q62" s="30"/>
      <c r="R62" s="30">
        <f t="shared" ref="R62:AB62" si="27">AVERAGE(R50:R61)</f>
        <v>0.70710678118654757</v>
      </c>
      <c r="S62" s="30">
        <f t="shared" si="27"/>
        <v>0.71981530689354212</v>
      </c>
      <c r="T62" s="30">
        <f t="shared" si="27"/>
        <v>1.7597771752098299</v>
      </c>
      <c r="U62" s="30">
        <f t="shared" si="27"/>
        <v>0.88374273308629192</v>
      </c>
      <c r="V62" s="30">
        <f t="shared" si="27"/>
        <v>50.265804892176945</v>
      </c>
      <c r="W62" s="30">
        <f t="shared" si="27"/>
        <v>9.6357540271507567</v>
      </c>
      <c r="X62" s="30">
        <f t="shared" si="27"/>
        <v>4.6295462742104707</v>
      </c>
      <c r="Y62" s="30">
        <f t="shared" si="27"/>
        <v>9.8831288400799817</v>
      </c>
      <c r="Z62" s="30">
        <f t="shared" si="27"/>
        <v>19.539397236460129</v>
      </c>
      <c r="AA62" s="30">
        <f t="shared" si="27"/>
        <v>0.14849242404917504</v>
      </c>
      <c r="AB62" s="30">
        <f t="shared" si="27"/>
        <v>77.781745930520231</v>
      </c>
      <c r="AC62" s="15"/>
      <c r="AW62" s="19">
        <v>7</v>
      </c>
      <c r="AX62" s="48">
        <f t="shared" si="25"/>
        <v>44239</v>
      </c>
      <c r="AY62" s="48">
        <f t="shared" si="24"/>
        <v>44245</v>
      </c>
    </row>
    <row r="63" spans="1:51" s="19" customFormat="1" ht="30.75" customHeight="1" x14ac:dyDescent="0.25">
      <c r="A63" s="29" t="s">
        <v>46</v>
      </c>
      <c r="B63" s="17"/>
      <c r="C63" s="17"/>
      <c r="D63" s="30"/>
      <c r="E63" s="30"/>
      <c r="F63" s="30">
        <f>MIN(F50:F61)</f>
        <v>0.12940054095713824</v>
      </c>
      <c r="G63" s="30">
        <f t="shared" ref="G63:L63" si="28">MIN(G50:G61)</f>
        <v>0.12232947314526899</v>
      </c>
      <c r="H63" s="30">
        <f t="shared" si="28"/>
        <v>0.22300990316538721</v>
      </c>
      <c r="I63" s="30">
        <f t="shared" si="28"/>
        <v>9.1296536417982257E-2</v>
      </c>
      <c r="J63" s="30">
        <f t="shared" si="28"/>
        <v>0.22721660189766596</v>
      </c>
      <c r="K63" s="30">
        <f t="shared" si="28"/>
        <v>4.6855950022715316E-2</v>
      </c>
      <c r="L63" s="30">
        <f t="shared" si="28"/>
        <v>7.0132971878425363E-2</v>
      </c>
      <c r="M63" s="30"/>
      <c r="N63" s="30"/>
      <c r="O63" s="30"/>
      <c r="P63" s="30"/>
      <c r="Q63" s="30"/>
      <c r="R63" s="30">
        <f t="shared" ref="R63:AB63" si="29">MIN(R50:R61)</f>
        <v>0.70710678118654757</v>
      </c>
      <c r="S63" s="30">
        <f t="shared" si="29"/>
        <v>3.4701612659583216E-3</v>
      </c>
      <c r="T63" s="30">
        <f t="shared" si="29"/>
        <v>0.11180618248553995</v>
      </c>
      <c r="U63" s="30">
        <f t="shared" si="29"/>
        <v>2.8291522878886935E-2</v>
      </c>
      <c r="V63" s="30">
        <f t="shared" si="29"/>
        <v>3.1032195687076594</v>
      </c>
      <c r="W63" s="30">
        <f t="shared" si="29"/>
        <v>2.6918441086031093</v>
      </c>
      <c r="X63" s="30">
        <f t="shared" si="29"/>
        <v>0.43668509684188583</v>
      </c>
      <c r="Y63" s="30">
        <f t="shared" si="29"/>
        <v>0.27781536031991988</v>
      </c>
      <c r="Z63" s="30">
        <f t="shared" si="29"/>
        <v>0.8216489458405084</v>
      </c>
      <c r="AA63" s="30">
        <f t="shared" si="29"/>
        <v>0.14849242404917504</v>
      </c>
      <c r="AB63" s="30">
        <f t="shared" si="29"/>
        <v>77.781745930520231</v>
      </c>
      <c r="AC63" s="15"/>
      <c r="AW63" s="19">
        <v>8</v>
      </c>
      <c r="AX63" s="48">
        <f t="shared" si="25"/>
        <v>44246</v>
      </c>
      <c r="AY63" s="48">
        <f t="shared" si="24"/>
        <v>44252</v>
      </c>
    </row>
    <row r="64" spans="1:51" s="19" customFormat="1" ht="30.75" customHeight="1" x14ac:dyDescent="0.25">
      <c r="A64" s="29" t="s">
        <v>47</v>
      </c>
      <c r="B64" s="17"/>
      <c r="C64" s="17"/>
      <c r="D64" s="30"/>
      <c r="E64" s="30"/>
      <c r="F64" s="30">
        <f>MAX(F50:F61)</f>
        <v>0.8</v>
      </c>
      <c r="G64" s="30">
        <f t="shared" ref="G64:L64" si="30">MAX(G50:G61)</f>
        <v>21.86</v>
      </c>
      <c r="H64" s="30">
        <f t="shared" si="30"/>
        <v>5.25</v>
      </c>
      <c r="I64" s="30">
        <f t="shared" si="30"/>
        <v>4.5199999999999996</v>
      </c>
      <c r="J64" s="30">
        <f t="shared" si="30"/>
        <v>66.38</v>
      </c>
      <c r="K64" s="30">
        <f t="shared" si="30"/>
        <v>1.47</v>
      </c>
      <c r="L64" s="30">
        <f t="shared" si="30"/>
        <v>0.66</v>
      </c>
      <c r="M64" s="30"/>
      <c r="N64" s="30"/>
      <c r="O64" s="30"/>
      <c r="P64" s="30"/>
      <c r="Q64" s="30"/>
      <c r="R64" s="30">
        <f t="shared" ref="R64:AB64" si="31">MAX(R50:R61)</f>
        <v>0.70710678118654757</v>
      </c>
      <c r="S64" s="30">
        <f t="shared" si="31"/>
        <v>0.9730926255762985</v>
      </c>
      <c r="T64" s="30">
        <f t="shared" si="31"/>
        <v>2.3648351648351644</v>
      </c>
      <c r="U64" s="30">
        <f t="shared" si="31"/>
        <v>1.2529832935560858</v>
      </c>
      <c r="V64" s="30">
        <f t="shared" si="31"/>
        <v>68.23090000000002</v>
      </c>
      <c r="W64" s="30">
        <f t="shared" si="31"/>
        <v>14.851313639999987</v>
      </c>
      <c r="X64" s="30">
        <f t="shared" si="31"/>
        <v>6.8313999999999995</v>
      </c>
      <c r="Y64" s="30">
        <f t="shared" si="31"/>
        <v>13.75436</v>
      </c>
      <c r="Z64" s="30">
        <f t="shared" si="31"/>
        <v>26.402211500000003</v>
      </c>
      <c r="AA64" s="30">
        <f t="shared" si="31"/>
        <v>0.14849242404917504</v>
      </c>
      <c r="AB64" s="30">
        <f t="shared" si="31"/>
        <v>77.781745930520231</v>
      </c>
      <c r="AC64" s="15"/>
      <c r="AW64" s="19">
        <v>9</v>
      </c>
      <c r="AX64" s="48">
        <f t="shared" si="25"/>
        <v>44253</v>
      </c>
      <c r="AY64" s="48">
        <f t="shared" si="24"/>
        <v>44259</v>
      </c>
    </row>
    <row r="65" spans="1:51" s="19" customFormat="1" ht="30.75" customHeight="1" thickBot="1" x14ac:dyDescent="0.3">
      <c r="A65" s="32" t="s">
        <v>48</v>
      </c>
      <c r="B65" s="33"/>
      <c r="C65" s="33"/>
      <c r="D65" s="34"/>
      <c r="E65" s="34"/>
      <c r="F65" s="34">
        <f>STDEV(F50:F61)</f>
        <v>0.27913548908221636</v>
      </c>
      <c r="G65" s="34">
        <f t="shared" ref="G65:L65" si="32">STDEV(G50:G61)</f>
        <v>10.696212329158604</v>
      </c>
      <c r="H65" s="34">
        <f t="shared" si="32"/>
        <v>2.4326047333674081</v>
      </c>
      <c r="I65" s="34">
        <f t="shared" si="32"/>
        <v>2.110093886795517</v>
      </c>
      <c r="J65" s="34">
        <f t="shared" si="32"/>
        <v>28.571736902038328</v>
      </c>
      <c r="K65" s="34">
        <f t="shared" si="32"/>
        <v>0.64252580434433149</v>
      </c>
      <c r="L65" s="34">
        <f t="shared" si="32"/>
        <v>0.242755416086741</v>
      </c>
      <c r="M65" s="34"/>
      <c r="N65" s="34"/>
      <c r="O65" s="34"/>
      <c r="P65" s="34"/>
      <c r="Q65" s="34"/>
      <c r="R65" s="34" t="e">
        <f t="shared" ref="R65:AB65" si="33">STDEV(R50:R61)</f>
        <v>#DIV/0!</v>
      </c>
      <c r="S65" s="34">
        <f t="shared" si="33"/>
        <v>0.47771306463287339</v>
      </c>
      <c r="T65" s="34">
        <f t="shared" si="33"/>
        <v>1.0998842830541027</v>
      </c>
      <c r="U65" s="34">
        <f t="shared" si="33"/>
        <v>0.57456763450797987</v>
      </c>
      <c r="V65" s="34">
        <f t="shared" si="33"/>
        <v>31.501883683985358</v>
      </c>
      <c r="W65" s="34">
        <f t="shared" si="33"/>
        <v>5.1725565994728244</v>
      </c>
      <c r="X65" s="34">
        <f t="shared" si="33"/>
        <v>2.8633766351157042</v>
      </c>
      <c r="Y65" s="34">
        <f t="shared" si="33"/>
        <v>6.4210156975187633</v>
      </c>
      <c r="Z65" s="34">
        <f t="shared" si="33"/>
        <v>12.487992223431299</v>
      </c>
      <c r="AA65" s="34" t="e">
        <f t="shared" si="33"/>
        <v>#DIV/0!</v>
      </c>
      <c r="AB65" s="34" t="e">
        <f t="shared" si="33"/>
        <v>#DIV/0!</v>
      </c>
      <c r="AC65" s="35"/>
      <c r="AW65" s="19">
        <v>10</v>
      </c>
      <c r="AX65" s="48">
        <f t="shared" si="25"/>
        <v>44260</v>
      </c>
      <c r="AY65" s="48">
        <f t="shared" si="24"/>
        <v>44266</v>
      </c>
    </row>
    <row r="66" spans="1:51" ht="33" customHeight="1" x14ac:dyDescent="0.25">
      <c r="A66" s="67" t="s">
        <v>58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2"/>
      <c r="AW66" s="19">
        <v>11</v>
      </c>
      <c r="AX66" s="48">
        <f t="shared" si="25"/>
        <v>44267</v>
      </c>
      <c r="AY66" s="48">
        <f t="shared" si="24"/>
        <v>44273</v>
      </c>
    </row>
    <row r="67" spans="1:51" ht="30.75" customHeight="1" x14ac:dyDescent="0.25">
      <c r="A67" s="69" t="s">
        <v>3</v>
      </c>
      <c r="B67" s="70"/>
      <c r="C67" s="3"/>
      <c r="D67" s="4" t="s">
        <v>4</v>
      </c>
      <c r="E67" s="4"/>
      <c r="F67" s="71" t="s">
        <v>5</v>
      </c>
      <c r="G67" s="71"/>
      <c r="H67" s="55">
        <v>44197</v>
      </c>
      <c r="I67" s="7" t="s">
        <v>50</v>
      </c>
      <c r="J67" s="55">
        <v>44348</v>
      </c>
      <c r="K67" s="37"/>
      <c r="L67" s="71" t="s">
        <v>7</v>
      </c>
      <c r="M67" s="71"/>
      <c r="N67" s="71"/>
      <c r="O67" s="75" t="s">
        <v>59</v>
      </c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7"/>
      <c r="AC67" s="8"/>
      <c r="AW67" s="19">
        <v>12</v>
      </c>
      <c r="AX67" s="48">
        <f t="shared" si="25"/>
        <v>44274</v>
      </c>
      <c r="AY67" s="48">
        <f t="shared" si="24"/>
        <v>44280</v>
      </c>
    </row>
    <row r="68" spans="1:51" ht="45.75" customHeight="1" x14ac:dyDescent="0.25">
      <c r="A68" s="9" t="s">
        <v>60</v>
      </c>
      <c r="B68" s="11"/>
      <c r="C68" s="11"/>
      <c r="D68" s="11" t="s">
        <v>11</v>
      </c>
      <c r="E68" s="11"/>
      <c r="F68" s="12" t="s">
        <v>13</v>
      </c>
      <c r="G68" s="12" t="s">
        <v>14</v>
      </c>
      <c r="H68" s="12" t="s">
        <v>15</v>
      </c>
      <c r="I68" s="12" t="s">
        <v>16</v>
      </c>
      <c r="J68" s="12" t="s">
        <v>17</v>
      </c>
      <c r="K68" s="12" t="s">
        <v>18</v>
      </c>
      <c r="L68" s="12" t="s">
        <v>19</v>
      </c>
      <c r="M68" s="7" t="s">
        <v>20</v>
      </c>
      <c r="N68" s="7" t="s">
        <v>21</v>
      </c>
      <c r="O68" s="7" t="s">
        <v>22</v>
      </c>
      <c r="P68" s="7" t="s">
        <v>23</v>
      </c>
      <c r="Q68" s="7" t="s">
        <v>24</v>
      </c>
      <c r="R68" s="7" t="s">
        <v>25</v>
      </c>
      <c r="S68" s="7" t="s">
        <v>26</v>
      </c>
      <c r="T68" s="7" t="s">
        <v>27</v>
      </c>
      <c r="U68" s="7" t="s">
        <v>28</v>
      </c>
      <c r="V68" s="7" t="s">
        <v>29</v>
      </c>
      <c r="W68" s="7" t="s">
        <v>30</v>
      </c>
      <c r="X68" s="7" t="s">
        <v>31</v>
      </c>
      <c r="Y68" s="7" t="s">
        <v>32</v>
      </c>
      <c r="Z68" s="7" t="s">
        <v>33</v>
      </c>
      <c r="AA68" s="7" t="s">
        <v>34</v>
      </c>
      <c r="AB68" s="14" t="s">
        <v>35</v>
      </c>
      <c r="AC68" s="15" t="s">
        <v>36</v>
      </c>
      <c r="AW68" s="19">
        <v>13</v>
      </c>
      <c r="AX68" s="48">
        <f t="shared" si="25"/>
        <v>44281</v>
      </c>
      <c r="AY68" s="48">
        <f t="shared" si="24"/>
        <v>44287</v>
      </c>
    </row>
    <row r="69" spans="1:51" s="19" customFormat="1" ht="30.75" customHeight="1" x14ac:dyDescent="0.25">
      <c r="A69" s="16"/>
      <c r="B69" s="17"/>
      <c r="C69" s="17"/>
      <c r="D69" s="17" t="s">
        <v>37</v>
      </c>
      <c r="E69" s="17"/>
      <c r="F69" s="18" t="s">
        <v>38</v>
      </c>
      <c r="G69" s="18" t="s">
        <v>38</v>
      </c>
      <c r="H69" s="18" t="s">
        <v>38</v>
      </c>
      <c r="I69" s="18" t="s">
        <v>38</v>
      </c>
      <c r="J69" s="18" t="s">
        <v>38</v>
      </c>
      <c r="K69" s="18" t="s">
        <v>38</v>
      </c>
      <c r="L69" s="18" t="s">
        <v>38</v>
      </c>
      <c r="M69" s="18" t="s">
        <v>38</v>
      </c>
      <c r="N69" s="18" t="s">
        <v>38</v>
      </c>
      <c r="O69" s="18" t="s">
        <v>38</v>
      </c>
      <c r="P69" s="18" t="s">
        <v>38</v>
      </c>
      <c r="Q69" s="18" t="s">
        <v>38</v>
      </c>
      <c r="R69" s="18" t="s">
        <v>38</v>
      </c>
      <c r="S69" s="18"/>
      <c r="T69" s="18"/>
      <c r="U69" s="18"/>
      <c r="V69" s="18"/>
      <c r="W69" s="18"/>
      <c r="X69" s="18"/>
      <c r="Y69" s="18"/>
      <c r="Z69" s="18"/>
      <c r="AA69" s="18" t="s">
        <v>38</v>
      </c>
      <c r="AB69" s="18" t="s">
        <v>39</v>
      </c>
      <c r="AC69" s="8"/>
      <c r="AD69" s="1"/>
      <c r="AP69" s="19" t="s">
        <v>40</v>
      </c>
      <c r="AW69" s="19">
        <v>14</v>
      </c>
      <c r="AX69" s="48">
        <f t="shared" si="25"/>
        <v>44288</v>
      </c>
      <c r="AY69" s="48">
        <f t="shared" si="24"/>
        <v>44294</v>
      </c>
    </row>
    <row r="70" spans="1:51" s="19" customFormat="1" ht="30.75" customHeight="1" x14ac:dyDescent="0.25">
      <c r="A70" s="56">
        <v>44226</v>
      </c>
      <c r="B70" s="49"/>
      <c r="C70" s="49"/>
      <c r="D70" s="49"/>
      <c r="E70" s="49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1"/>
      <c r="S70" s="52"/>
      <c r="T70" s="52"/>
      <c r="U70" s="52"/>
      <c r="V70" s="52"/>
      <c r="W70" s="52"/>
      <c r="X70" s="52"/>
      <c r="Y70" s="52"/>
      <c r="Z70" s="52"/>
      <c r="AA70" s="51"/>
      <c r="AB70" s="53"/>
      <c r="AC70" s="54"/>
      <c r="AW70" s="19">
        <v>15</v>
      </c>
      <c r="AX70" s="48">
        <f t="shared" si="25"/>
        <v>44295</v>
      </c>
      <c r="AY70" s="48">
        <f t="shared" si="24"/>
        <v>44301</v>
      </c>
    </row>
    <row r="71" spans="1:51" s="19" customFormat="1" ht="30.75" customHeight="1" x14ac:dyDescent="0.25">
      <c r="A71" s="56">
        <v>44228</v>
      </c>
      <c r="B71" s="49"/>
      <c r="C71" s="49"/>
      <c r="D71" s="49"/>
      <c r="E71" s="49"/>
      <c r="F71" s="50">
        <v>0.51</v>
      </c>
      <c r="G71" s="50">
        <v>21.86</v>
      </c>
      <c r="H71" s="50">
        <v>4.8899999999999997</v>
      </c>
      <c r="I71" s="50">
        <v>4.5199999999999996</v>
      </c>
      <c r="J71" s="50">
        <v>66.08</v>
      </c>
      <c r="K71" s="50">
        <v>1.1399999999999999</v>
      </c>
      <c r="L71" s="50">
        <v>0.39</v>
      </c>
      <c r="M71" s="50"/>
      <c r="N71" s="50"/>
      <c r="O71" s="50"/>
      <c r="P71" s="50"/>
      <c r="Q71" s="50"/>
      <c r="R71" s="51"/>
      <c r="S71" s="52">
        <f t="shared" ref="S71:S76" si="34">IF(J71&gt;0,(J71)/(2.8*G71+1.2*H71+0.65*I71),"")</f>
        <v>0.94381123775244957</v>
      </c>
      <c r="T71" s="52">
        <f t="shared" ref="T71:T76" si="35">IF(J71&gt;0,(G71)/(H71+I71),"")</f>
        <v>2.3230605738575982</v>
      </c>
      <c r="U71" s="52">
        <f t="shared" ref="U71:U76" si="36">IF(J71&gt;0,H71/I71,"")</f>
        <v>1.081858407079646</v>
      </c>
      <c r="V71" s="52">
        <f t="shared" ref="V71:V74" si="37">IF(J71&gt;0,(4.07*(J71-R71))-(7.6*G71+6.72*H71+1.43*I71),"")</f>
        <v>63.48520000000002</v>
      </c>
      <c r="W71" s="52">
        <f t="shared" ref="W71:W76" si="38">IF(J71&gt;0,2.87*G71-0.7543*V71,"")</f>
        <v>14.851313639999987</v>
      </c>
      <c r="X71" s="52">
        <f t="shared" ref="X71:X76" si="39">IF(J71&gt;0,(2.65*H71)-(1.69*I71),"")</f>
        <v>5.3197000000000001</v>
      </c>
      <c r="Y71" s="52">
        <f t="shared" ref="Y71:Y76" si="40">IF(J71&gt;0,3.043*I71,"")</f>
        <v>13.75436</v>
      </c>
      <c r="Z71" s="52">
        <f t="shared" ref="Z71:Z76" si="41">IF(J71&gt;0,1.13*X71+1.35*Y71+K71+N71+O71,"")</f>
        <v>25.719647000000002</v>
      </c>
      <c r="AA71" s="51"/>
      <c r="AB71" s="53"/>
      <c r="AC71" s="54" t="s">
        <v>52</v>
      </c>
      <c r="AW71" s="19">
        <v>16</v>
      </c>
      <c r="AX71" s="48">
        <f t="shared" si="25"/>
        <v>44302</v>
      </c>
      <c r="AY71" s="48">
        <f t="shared" si="24"/>
        <v>44308</v>
      </c>
    </row>
    <row r="72" spans="1:51" s="19" customFormat="1" ht="30.75" customHeight="1" x14ac:dyDescent="0.25">
      <c r="A72" s="56">
        <v>44258</v>
      </c>
      <c r="B72" s="49"/>
      <c r="C72" s="49"/>
      <c r="D72" s="49"/>
      <c r="E72" s="49"/>
      <c r="F72" s="50">
        <v>0.8</v>
      </c>
      <c r="G72" s="50">
        <v>21.52</v>
      </c>
      <c r="H72" s="50">
        <v>4.91</v>
      </c>
      <c r="I72" s="50">
        <v>4.1900000000000004</v>
      </c>
      <c r="J72" s="50">
        <v>66.040000000000006</v>
      </c>
      <c r="K72" s="50">
        <v>1.3</v>
      </c>
      <c r="L72" s="50">
        <v>0.66</v>
      </c>
      <c r="M72" s="50"/>
      <c r="N72" s="50"/>
      <c r="O72" s="50"/>
      <c r="P72" s="50"/>
      <c r="Q72" s="50"/>
      <c r="R72" s="51"/>
      <c r="S72" s="52">
        <f t="shared" si="34"/>
        <v>0.95888720297946184</v>
      </c>
      <c r="T72" s="52">
        <f t="shared" si="35"/>
        <v>2.3648351648351644</v>
      </c>
      <c r="U72" s="52">
        <f t="shared" si="36"/>
        <v>1.1718377088305489</v>
      </c>
      <c r="V72" s="52">
        <f t="shared" si="37"/>
        <v>66.243900000000082</v>
      </c>
      <c r="W72" s="52">
        <f t="shared" si="38"/>
        <v>11.794626229999942</v>
      </c>
      <c r="X72" s="52">
        <f t="shared" si="39"/>
        <v>5.9303999999999997</v>
      </c>
      <c r="Y72" s="52">
        <f t="shared" si="40"/>
        <v>12.750170000000002</v>
      </c>
      <c r="Z72" s="52">
        <f t="shared" si="41"/>
        <v>25.214081500000006</v>
      </c>
      <c r="AA72" s="51"/>
      <c r="AB72" s="53"/>
      <c r="AC72" s="54" t="s">
        <v>52</v>
      </c>
      <c r="AW72" s="19">
        <v>17</v>
      </c>
      <c r="AX72" s="48">
        <f t="shared" si="25"/>
        <v>44309</v>
      </c>
      <c r="AY72" s="48">
        <f t="shared" si="24"/>
        <v>44315</v>
      </c>
    </row>
    <row r="73" spans="1:51" s="19" customFormat="1" ht="30.75" customHeight="1" x14ac:dyDescent="0.25">
      <c r="A73" s="56">
        <v>44291</v>
      </c>
      <c r="B73" s="49"/>
      <c r="C73" s="49"/>
      <c r="D73" s="49"/>
      <c r="E73" s="49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1"/>
      <c r="S73" s="52" t="str">
        <f t="shared" si="34"/>
        <v/>
      </c>
      <c r="T73" s="52" t="str">
        <f t="shared" si="35"/>
        <v/>
      </c>
      <c r="U73" s="52" t="str">
        <f t="shared" si="36"/>
        <v/>
      </c>
      <c r="V73" s="52" t="str">
        <f t="shared" si="37"/>
        <v/>
      </c>
      <c r="W73" s="52" t="str">
        <f t="shared" si="38"/>
        <v/>
      </c>
      <c r="X73" s="52" t="str">
        <f t="shared" si="39"/>
        <v/>
      </c>
      <c r="Y73" s="52" t="str">
        <f t="shared" si="40"/>
        <v/>
      </c>
      <c r="Z73" s="52" t="str">
        <f t="shared" si="41"/>
        <v/>
      </c>
      <c r="AA73" s="51"/>
      <c r="AB73" s="53"/>
      <c r="AC73" s="54" t="s">
        <v>52</v>
      </c>
      <c r="AW73" s="19">
        <v>18</v>
      </c>
      <c r="AX73" s="48">
        <f t="shared" si="25"/>
        <v>44316</v>
      </c>
      <c r="AY73" s="48">
        <f t="shared" si="24"/>
        <v>44322</v>
      </c>
    </row>
    <row r="74" spans="1:51" s="19" customFormat="1" ht="30.75" customHeight="1" x14ac:dyDescent="0.25">
      <c r="A74" s="56">
        <v>44317</v>
      </c>
      <c r="B74" s="49"/>
      <c r="C74" s="49"/>
      <c r="D74" s="49"/>
      <c r="E74" s="49"/>
      <c r="F74" s="50">
        <v>0.57999999999999996</v>
      </c>
      <c r="G74" s="50">
        <v>21.14</v>
      </c>
      <c r="H74" s="50">
        <v>5.25</v>
      </c>
      <c r="I74" s="50">
        <v>4.1900000000000004</v>
      </c>
      <c r="J74" s="50">
        <v>66.38</v>
      </c>
      <c r="K74" s="50">
        <v>1.47</v>
      </c>
      <c r="L74" s="50">
        <v>0.43</v>
      </c>
      <c r="M74" s="50"/>
      <c r="N74" s="50"/>
      <c r="O74" s="50"/>
      <c r="P74" s="50"/>
      <c r="Q74" s="50"/>
      <c r="R74" s="51"/>
      <c r="S74" s="52">
        <f t="shared" si="34"/>
        <v>0.9730926255762985</v>
      </c>
      <c r="T74" s="52">
        <f t="shared" si="35"/>
        <v>2.2394067796610169</v>
      </c>
      <c r="U74" s="52">
        <f t="shared" si="36"/>
        <v>1.2529832935560858</v>
      </c>
      <c r="V74" s="52">
        <f t="shared" si="37"/>
        <v>68.23090000000002</v>
      </c>
      <c r="W74" s="52">
        <f t="shared" si="38"/>
        <v>9.2052321299999917</v>
      </c>
      <c r="X74" s="52">
        <f t="shared" si="39"/>
        <v>6.8313999999999995</v>
      </c>
      <c r="Y74" s="52">
        <f t="shared" si="40"/>
        <v>12.750170000000002</v>
      </c>
      <c r="Z74" s="52">
        <f t="shared" si="41"/>
        <v>26.402211500000003</v>
      </c>
      <c r="AA74" s="51"/>
      <c r="AB74" s="53"/>
      <c r="AC74" s="54" t="s">
        <v>52</v>
      </c>
      <c r="AW74" s="19">
        <v>19</v>
      </c>
      <c r="AX74" s="48">
        <f t="shared" si="25"/>
        <v>44323</v>
      </c>
      <c r="AY74" s="48">
        <f t="shared" si="24"/>
        <v>44329</v>
      </c>
    </row>
    <row r="75" spans="1:51" s="19" customFormat="1" ht="30.75" customHeight="1" x14ac:dyDescent="0.25">
      <c r="A75" s="56">
        <v>44501</v>
      </c>
      <c r="B75" s="49"/>
      <c r="C75" s="49"/>
      <c r="D75" s="49"/>
      <c r="E75" s="49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2" t="str">
        <f t="shared" si="34"/>
        <v/>
      </c>
      <c r="T75" s="52" t="str">
        <f t="shared" si="35"/>
        <v/>
      </c>
      <c r="U75" s="52" t="str">
        <f t="shared" si="36"/>
        <v/>
      </c>
      <c r="V75" s="52" t="str">
        <f t="shared" ref="V75:V76" si="42">IF(J75&gt;0,(4.07*(J75-R75))-(7.6*G75+6.72*H75+1.43*I75+2.85*L75),"")</f>
        <v/>
      </c>
      <c r="W75" s="52" t="str">
        <f t="shared" si="38"/>
        <v/>
      </c>
      <c r="X75" s="52" t="str">
        <f t="shared" si="39"/>
        <v/>
      </c>
      <c r="Y75" s="52" t="str">
        <f t="shared" si="40"/>
        <v/>
      </c>
      <c r="Z75" s="52" t="str">
        <f t="shared" si="41"/>
        <v/>
      </c>
      <c r="AA75" s="51"/>
      <c r="AB75" s="53"/>
      <c r="AC75" s="54" t="s">
        <v>52</v>
      </c>
      <c r="AO75" s="19">
        <v>66.72</v>
      </c>
      <c r="AW75" s="19">
        <v>20</v>
      </c>
      <c r="AX75" s="48">
        <f t="shared" si="25"/>
        <v>44330</v>
      </c>
      <c r="AY75" s="48">
        <f t="shared" si="24"/>
        <v>44336</v>
      </c>
    </row>
    <row r="76" spans="1:51" s="19" customFormat="1" ht="30.75" customHeight="1" x14ac:dyDescent="0.25">
      <c r="A76" s="56">
        <v>44531</v>
      </c>
      <c r="B76" s="49"/>
      <c r="C76" s="49"/>
      <c r="D76" s="49"/>
      <c r="E76" s="49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2" t="str">
        <f t="shared" si="34"/>
        <v/>
      </c>
      <c r="T76" s="52" t="str">
        <f t="shared" si="35"/>
        <v/>
      </c>
      <c r="U76" s="52" t="str">
        <f t="shared" si="36"/>
        <v/>
      </c>
      <c r="V76" s="52" t="str">
        <f t="shared" si="42"/>
        <v/>
      </c>
      <c r="W76" s="52" t="str">
        <f t="shared" si="38"/>
        <v/>
      </c>
      <c r="X76" s="52" t="str">
        <f t="shared" si="39"/>
        <v/>
      </c>
      <c r="Y76" s="52" t="str">
        <f t="shared" si="40"/>
        <v/>
      </c>
      <c r="Z76" s="52" t="str">
        <f t="shared" si="41"/>
        <v/>
      </c>
      <c r="AA76" s="51"/>
      <c r="AB76" s="53"/>
      <c r="AC76" s="54" t="s">
        <v>52</v>
      </c>
      <c r="AW76" s="19">
        <v>21</v>
      </c>
      <c r="AX76" s="48">
        <f t="shared" si="25"/>
        <v>44337</v>
      </c>
      <c r="AY76" s="48">
        <f t="shared" si="24"/>
        <v>44343</v>
      </c>
    </row>
    <row r="77" spans="1:51" s="19" customFormat="1" ht="30.75" customHeight="1" x14ac:dyDescent="0.25">
      <c r="A77" s="29" t="s">
        <v>45</v>
      </c>
      <c r="B77" s="17"/>
      <c r="C77" s="17"/>
      <c r="D77" s="30"/>
      <c r="E77" s="30"/>
      <c r="F77" s="30">
        <f>AVERAGE(F65:F76)</f>
        <v>0.54228387227055408</v>
      </c>
      <c r="G77" s="30">
        <f t="shared" ref="G77:L77" si="43">AVERAGE(G65:G76)</f>
        <v>18.804053082289652</v>
      </c>
      <c r="H77" s="30">
        <f t="shared" si="43"/>
        <v>8842.8965209466733</v>
      </c>
      <c r="I77" s="30">
        <f t="shared" si="43"/>
        <v>3.7525234716988791</v>
      </c>
      <c r="J77" s="30">
        <f t="shared" si="43"/>
        <v>8915.0143473804073</v>
      </c>
      <c r="K77" s="30">
        <f t="shared" si="43"/>
        <v>1.1381314510860827</v>
      </c>
      <c r="L77" s="30">
        <f t="shared" si="43"/>
        <v>0.43068885402168527</v>
      </c>
      <c r="M77" s="30"/>
      <c r="N77" s="30"/>
      <c r="O77" s="30"/>
      <c r="P77" s="30"/>
      <c r="Q77" s="30"/>
      <c r="R77" s="30" t="e">
        <f t="shared" ref="R77:AB77" si="44">AVERAGE(R65:R76)</f>
        <v>#DIV/0!</v>
      </c>
      <c r="S77" s="30">
        <f t="shared" si="44"/>
        <v>0.83837603273527084</v>
      </c>
      <c r="T77" s="30">
        <f t="shared" si="44"/>
        <v>2.0067967003519707</v>
      </c>
      <c r="U77" s="30">
        <f t="shared" si="44"/>
        <v>1.0203117609935652</v>
      </c>
      <c r="V77" s="30">
        <f t="shared" si="44"/>
        <v>57.365470920996373</v>
      </c>
      <c r="W77" s="30">
        <f t="shared" si="44"/>
        <v>10.255932149868187</v>
      </c>
      <c r="X77" s="30">
        <f t="shared" si="44"/>
        <v>5.2362191587789253</v>
      </c>
      <c r="Y77" s="30">
        <f t="shared" si="44"/>
        <v>11.418928924379692</v>
      </c>
      <c r="Z77" s="30">
        <f t="shared" si="44"/>
        <v>22.455983055857828</v>
      </c>
      <c r="AA77" s="30" t="e">
        <f t="shared" si="44"/>
        <v>#DIV/0!</v>
      </c>
      <c r="AB77" s="30" t="e">
        <f t="shared" si="44"/>
        <v>#DIV/0!</v>
      </c>
      <c r="AC77" s="15"/>
      <c r="AW77" s="19">
        <v>22</v>
      </c>
      <c r="AX77" s="48">
        <f t="shared" si="25"/>
        <v>44344</v>
      </c>
      <c r="AY77" s="48">
        <f t="shared" si="24"/>
        <v>44350</v>
      </c>
    </row>
    <row r="78" spans="1:51" s="19" customFormat="1" ht="30.75" customHeight="1" x14ac:dyDescent="0.25">
      <c r="A78" s="29" t="s">
        <v>46</v>
      </c>
      <c r="B78" s="17"/>
      <c r="C78" s="17"/>
      <c r="D78" s="30"/>
      <c r="E78" s="30"/>
      <c r="F78" s="30">
        <f>MIN(F65:F76)</f>
        <v>0.27913548908221636</v>
      </c>
      <c r="G78" s="30">
        <f t="shared" ref="G78:L78" si="45">MIN(G65:G76)</f>
        <v>10.696212329158604</v>
      </c>
      <c r="H78" s="30">
        <f t="shared" si="45"/>
        <v>2.4326047333674081</v>
      </c>
      <c r="I78" s="30">
        <f t="shared" si="45"/>
        <v>2.110093886795517</v>
      </c>
      <c r="J78" s="30">
        <f t="shared" si="45"/>
        <v>28.571736902038328</v>
      </c>
      <c r="K78" s="30">
        <f t="shared" si="45"/>
        <v>0.64252580434433149</v>
      </c>
      <c r="L78" s="30">
        <f t="shared" si="45"/>
        <v>0.242755416086741</v>
      </c>
      <c r="M78" s="30"/>
      <c r="N78" s="30"/>
      <c r="O78" s="30"/>
      <c r="P78" s="30"/>
      <c r="Q78" s="30"/>
      <c r="R78" s="30" t="e">
        <f t="shared" ref="R78:AB78" si="46">MIN(R65:R76)</f>
        <v>#DIV/0!</v>
      </c>
      <c r="S78" s="30">
        <f t="shared" si="46"/>
        <v>0.47771306463287339</v>
      </c>
      <c r="T78" s="30">
        <f t="shared" si="46"/>
        <v>1.0998842830541027</v>
      </c>
      <c r="U78" s="30">
        <f t="shared" si="46"/>
        <v>0.57456763450797987</v>
      </c>
      <c r="V78" s="30">
        <f t="shared" si="46"/>
        <v>31.501883683985358</v>
      </c>
      <c r="W78" s="30">
        <f t="shared" si="46"/>
        <v>5.1725565994728244</v>
      </c>
      <c r="X78" s="30">
        <f t="shared" si="46"/>
        <v>2.8633766351157042</v>
      </c>
      <c r="Y78" s="30">
        <f t="shared" si="46"/>
        <v>6.4210156975187633</v>
      </c>
      <c r="Z78" s="30">
        <f t="shared" si="46"/>
        <v>12.487992223431299</v>
      </c>
      <c r="AA78" s="30" t="e">
        <f t="shared" si="46"/>
        <v>#DIV/0!</v>
      </c>
      <c r="AB78" s="30" t="e">
        <f t="shared" si="46"/>
        <v>#DIV/0!</v>
      </c>
      <c r="AC78" s="15"/>
      <c r="AW78" s="19">
        <v>23</v>
      </c>
      <c r="AX78" s="48">
        <f t="shared" si="25"/>
        <v>44351</v>
      </c>
      <c r="AY78" s="48">
        <f t="shared" si="24"/>
        <v>44357</v>
      </c>
    </row>
    <row r="79" spans="1:51" s="19" customFormat="1" ht="30.75" customHeight="1" x14ac:dyDescent="0.25">
      <c r="A79" s="29" t="s">
        <v>47</v>
      </c>
      <c r="B79" s="17"/>
      <c r="C79" s="17"/>
      <c r="D79" s="30"/>
      <c r="E79" s="30"/>
      <c r="F79" s="30">
        <f>MAX(F65:F76)</f>
        <v>0.8</v>
      </c>
      <c r="G79" s="30">
        <f t="shared" ref="G79:L79" si="47">MAX(G65:G76)</f>
        <v>21.86</v>
      </c>
      <c r="H79" s="30">
        <f t="shared" si="47"/>
        <v>44197</v>
      </c>
      <c r="I79" s="30">
        <f t="shared" si="47"/>
        <v>4.5199999999999996</v>
      </c>
      <c r="J79" s="30">
        <f t="shared" si="47"/>
        <v>44348</v>
      </c>
      <c r="K79" s="30">
        <f t="shared" si="47"/>
        <v>1.47</v>
      </c>
      <c r="L79" s="30">
        <f t="shared" si="47"/>
        <v>0.66</v>
      </c>
      <c r="M79" s="30"/>
      <c r="N79" s="30"/>
      <c r="O79" s="30"/>
      <c r="P79" s="30"/>
      <c r="Q79" s="30"/>
      <c r="R79" s="30" t="e">
        <f t="shared" ref="R79:AB79" si="48">MAX(R65:R76)</f>
        <v>#DIV/0!</v>
      </c>
      <c r="S79" s="30">
        <f t="shared" si="48"/>
        <v>0.9730926255762985</v>
      </c>
      <c r="T79" s="30">
        <f t="shared" si="48"/>
        <v>2.3648351648351644</v>
      </c>
      <c r="U79" s="30">
        <f t="shared" si="48"/>
        <v>1.2529832935560858</v>
      </c>
      <c r="V79" s="30">
        <f t="shared" si="48"/>
        <v>68.23090000000002</v>
      </c>
      <c r="W79" s="30">
        <f t="shared" si="48"/>
        <v>14.851313639999987</v>
      </c>
      <c r="X79" s="30">
        <f t="shared" si="48"/>
        <v>6.8313999999999995</v>
      </c>
      <c r="Y79" s="30">
        <f t="shared" si="48"/>
        <v>13.75436</v>
      </c>
      <c r="Z79" s="30">
        <f t="shared" si="48"/>
        <v>26.402211500000003</v>
      </c>
      <c r="AA79" s="30" t="e">
        <f t="shared" si="48"/>
        <v>#DIV/0!</v>
      </c>
      <c r="AB79" s="30" t="e">
        <f t="shared" si="48"/>
        <v>#DIV/0!</v>
      </c>
      <c r="AC79" s="15"/>
      <c r="AW79" s="19">
        <v>24</v>
      </c>
      <c r="AX79" s="48">
        <f t="shared" si="25"/>
        <v>44358</v>
      </c>
      <c r="AY79" s="48">
        <f t="shared" si="24"/>
        <v>44364</v>
      </c>
    </row>
    <row r="80" spans="1:51" s="19" customFormat="1" ht="30.75" customHeight="1" thickBot="1" x14ac:dyDescent="0.3">
      <c r="A80" s="32" t="s">
        <v>48</v>
      </c>
      <c r="B80" s="33"/>
      <c r="C80" s="33"/>
      <c r="D80" s="34"/>
      <c r="E80" s="34"/>
      <c r="F80" s="34">
        <f>STDEV(F65:F76)</f>
        <v>0.21457665977934462</v>
      </c>
      <c r="G80" s="34">
        <f t="shared" ref="G80:L80" si="49">STDEV(G65:G76)</f>
        <v>5.4132217426155371</v>
      </c>
      <c r="H80" s="34">
        <f t="shared" si="49"/>
        <v>19763.544697873735</v>
      </c>
      <c r="I80" s="34">
        <f t="shared" si="49"/>
        <v>1.1059485504138944</v>
      </c>
      <c r="J80" s="34">
        <f t="shared" si="49"/>
        <v>19807.647831245366</v>
      </c>
      <c r="K80" s="34">
        <f t="shared" si="49"/>
        <v>0.3568223691806523</v>
      </c>
      <c r="L80" s="34">
        <f t="shared" si="49"/>
        <v>0.17277985619992156</v>
      </c>
      <c r="M80" s="34"/>
      <c r="N80" s="34"/>
      <c r="O80" s="34"/>
      <c r="P80" s="34"/>
      <c r="Q80" s="34"/>
      <c r="R80" s="34" t="e">
        <f t="shared" ref="R80:AB80" si="50">STDEV(R65:R76)</f>
        <v>#DIV/0!</v>
      </c>
      <c r="S80" s="34">
        <f t="shared" si="50"/>
        <v>0.24073904375053451</v>
      </c>
      <c r="T80" s="34">
        <f t="shared" si="50"/>
        <v>0.6068530743047803</v>
      </c>
      <c r="U80" s="34">
        <f t="shared" si="50"/>
        <v>0.30527144798999772</v>
      </c>
      <c r="V80" s="34">
        <f t="shared" si="50"/>
        <v>17.351851781569195</v>
      </c>
      <c r="W80" s="34">
        <f t="shared" si="50"/>
        <v>4.0999913833318713</v>
      </c>
      <c r="X80" s="34">
        <f t="shared" si="50"/>
        <v>1.6993959367446443</v>
      </c>
      <c r="Y80" s="34">
        <f t="shared" si="50"/>
        <v>3.3654014389094704</v>
      </c>
      <c r="Z80" s="34">
        <f t="shared" si="50"/>
        <v>6.6631366371644383</v>
      </c>
      <c r="AA80" s="34" t="e">
        <f t="shared" si="50"/>
        <v>#DIV/0!</v>
      </c>
      <c r="AB80" s="34" t="e">
        <f t="shared" si="50"/>
        <v>#DIV/0!</v>
      </c>
      <c r="AC80" s="35"/>
      <c r="AW80" s="19">
        <v>25</v>
      </c>
      <c r="AX80" s="48">
        <f t="shared" si="25"/>
        <v>44365</v>
      </c>
      <c r="AY80" s="48">
        <f t="shared" si="24"/>
        <v>44371</v>
      </c>
    </row>
    <row r="81" spans="1:89" ht="33" customHeight="1" x14ac:dyDescent="0.25">
      <c r="A81" s="67" t="s">
        <v>61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2"/>
      <c r="AW81" s="19">
        <v>26</v>
      </c>
      <c r="AX81" s="48">
        <f t="shared" si="25"/>
        <v>44372</v>
      </c>
      <c r="AY81" s="48">
        <f t="shared" si="24"/>
        <v>44378</v>
      </c>
    </row>
    <row r="82" spans="1:89" ht="30.75" customHeight="1" x14ac:dyDescent="0.25">
      <c r="A82" s="69" t="s">
        <v>3</v>
      </c>
      <c r="B82" s="70"/>
      <c r="C82" s="3"/>
      <c r="D82" s="57" t="s">
        <v>4</v>
      </c>
      <c r="E82" s="57"/>
      <c r="F82" s="71" t="s">
        <v>5</v>
      </c>
      <c r="G82" s="71"/>
      <c r="H82" s="58">
        <v>2017</v>
      </c>
      <c r="I82" s="7" t="s">
        <v>50</v>
      </c>
      <c r="J82" s="58">
        <v>2020</v>
      </c>
      <c r="K82" s="37"/>
      <c r="L82" s="71" t="s">
        <v>7</v>
      </c>
      <c r="M82" s="71"/>
      <c r="N82" s="71"/>
      <c r="O82" s="72" t="s">
        <v>62</v>
      </c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4"/>
      <c r="AC82" s="8"/>
      <c r="AW82" s="19">
        <v>27</v>
      </c>
      <c r="AX82" s="48">
        <f t="shared" si="25"/>
        <v>44379</v>
      </c>
      <c r="AY82" s="48">
        <f t="shared" si="24"/>
        <v>44385</v>
      </c>
    </row>
    <row r="83" spans="1:89" ht="45.75" customHeight="1" x14ac:dyDescent="0.25">
      <c r="A83" s="38" t="s">
        <v>9</v>
      </c>
      <c r="B83" s="11" t="s">
        <v>10</v>
      </c>
      <c r="C83" s="11"/>
      <c r="D83" s="11" t="s">
        <v>11</v>
      </c>
      <c r="E83" s="11"/>
      <c r="F83" s="12" t="s">
        <v>13</v>
      </c>
      <c r="G83" s="12" t="s">
        <v>14</v>
      </c>
      <c r="H83" s="12" t="s">
        <v>15</v>
      </c>
      <c r="I83" s="12" t="s">
        <v>16</v>
      </c>
      <c r="J83" s="12" t="s">
        <v>17</v>
      </c>
      <c r="K83" s="12" t="s">
        <v>18</v>
      </c>
      <c r="L83" s="12" t="s">
        <v>19</v>
      </c>
      <c r="M83" s="7" t="s">
        <v>20</v>
      </c>
      <c r="N83" s="7" t="s">
        <v>21</v>
      </c>
      <c r="O83" s="7" t="s">
        <v>22</v>
      </c>
      <c r="P83" s="7" t="s">
        <v>23</v>
      </c>
      <c r="Q83" s="7" t="s">
        <v>24</v>
      </c>
      <c r="R83" s="7" t="s">
        <v>25</v>
      </c>
      <c r="S83" s="7" t="s">
        <v>26</v>
      </c>
      <c r="T83" s="7" t="s">
        <v>27</v>
      </c>
      <c r="U83" s="7" t="s">
        <v>28</v>
      </c>
      <c r="V83" s="7" t="s">
        <v>29</v>
      </c>
      <c r="W83" s="7" t="s">
        <v>30</v>
      </c>
      <c r="X83" s="7" t="s">
        <v>31</v>
      </c>
      <c r="Y83" s="7" t="s">
        <v>32</v>
      </c>
      <c r="Z83" s="7" t="s">
        <v>33</v>
      </c>
      <c r="AA83" s="7" t="s">
        <v>34</v>
      </c>
      <c r="AB83" s="14" t="s">
        <v>35</v>
      </c>
      <c r="AC83" s="15" t="s">
        <v>36</v>
      </c>
      <c r="AW83" s="19">
        <v>28</v>
      </c>
      <c r="AX83" s="48">
        <f t="shared" si="25"/>
        <v>44386</v>
      </c>
      <c r="AY83" s="48">
        <f t="shared" si="24"/>
        <v>44392</v>
      </c>
    </row>
    <row r="84" spans="1:89" s="19" customFormat="1" ht="30.75" customHeight="1" x14ac:dyDescent="0.25">
      <c r="A84" s="16"/>
      <c r="B84" s="17"/>
      <c r="C84" s="17"/>
      <c r="D84" s="17" t="s">
        <v>37</v>
      </c>
      <c r="E84" s="17"/>
      <c r="F84" s="18" t="s">
        <v>38</v>
      </c>
      <c r="G84" s="18" t="s">
        <v>38</v>
      </c>
      <c r="H84" s="18" t="s">
        <v>38</v>
      </c>
      <c r="I84" s="18" t="s">
        <v>38</v>
      </c>
      <c r="J84" s="18" t="s">
        <v>38</v>
      </c>
      <c r="K84" s="18" t="s">
        <v>38</v>
      </c>
      <c r="L84" s="18" t="s">
        <v>38</v>
      </c>
      <c r="M84" s="18" t="s">
        <v>38</v>
      </c>
      <c r="N84" s="18" t="s">
        <v>38</v>
      </c>
      <c r="O84" s="18" t="s">
        <v>38</v>
      </c>
      <c r="P84" s="18" t="s">
        <v>38</v>
      </c>
      <c r="Q84" s="18" t="s">
        <v>38</v>
      </c>
      <c r="R84" s="18" t="s">
        <v>38</v>
      </c>
      <c r="S84" s="18"/>
      <c r="T84" s="18"/>
      <c r="U84" s="18"/>
      <c r="V84" s="18"/>
      <c r="W84" s="18"/>
      <c r="X84" s="18"/>
      <c r="Y84" s="18"/>
      <c r="Z84" s="18"/>
      <c r="AA84" s="18" t="s">
        <v>38</v>
      </c>
      <c r="AB84" s="18" t="s">
        <v>39</v>
      </c>
      <c r="AC84" s="8"/>
      <c r="AD84" s="1"/>
      <c r="AP84" s="19" t="s">
        <v>40</v>
      </c>
      <c r="AW84" s="19">
        <v>29</v>
      </c>
      <c r="AX84" s="48">
        <f t="shared" si="25"/>
        <v>44393</v>
      </c>
      <c r="AY84" s="48">
        <f t="shared" si="24"/>
        <v>44399</v>
      </c>
    </row>
    <row r="85" spans="1:89" s="19" customFormat="1" ht="30.75" customHeight="1" x14ac:dyDescent="0.25">
      <c r="A85" s="59">
        <v>2017</v>
      </c>
      <c r="B85" s="18"/>
      <c r="C85" s="18"/>
      <c r="D85" s="18"/>
      <c r="E85" s="18"/>
      <c r="F85" s="60">
        <v>0.6</v>
      </c>
      <c r="G85" s="60">
        <v>21.8</v>
      </c>
      <c r="H85" s="60">
        <v>4.58</v>
      </c>
      <c r="I85" s="60">
        <v>4.3600000000000003</v>
      </c>
      <c r="J85" s="60">
        <v>65.59</v>
      </c>
      <c r="K85" s="60">
        <v>1.63</v>
      </c>
      <c r="L85" s="60">
        <v>0.76</v>
      </c>
      <c r="M85" s="60"/>
      <c r="N85" s="60"/>
      <c r="O85" s="60"/>
      <c r="P85" s="60"/>
      <c r="Q85" s="60"/>
      <c r="R85" s="60">
        <v>1.96</v>
      </c>
      <c r="S85" s="61">
        <f t="shared" si="0"/>
        <v>0.9455095862764884</v>
      </c>
      <c r="T85" s="61">
        <f t="shared" si="1"/>
        <v>2.4384787472035789</v>
      </c>
      <c r="U85" s="61">
        <f t="shared" si="2"/>
        <v>1.0504587155963303</v>
      </c>
      <c r="V85" s="61">
        <f>IF(J85&gt;0,(4.07*(J85-R85))-(7.6*G85+6.72*H85+1.43*I85),"")</f>
        <v>56.281700000000001</v>
      </c>
      <c r="W85" s="61">
        <f t="shared" si="3"/>
        <v>20.112713690000007</v>
      </c>
      <c r="X85" s="61">
        <f t="shared" si="4"/>
        <v>4.7686000000000002</v>
      </c>
      <c r="Y85" s="61">
        <f t="shared" si="5"/>
        <v>13.267480000000001</v>
      </c>
      <c r="Z85" s="61">
        <f t="shared" si="6"/>
        <v>24.929615999999999</v>
      </c>
      <c r="AA85" s="62"/>
      <c r="AB85" s="63"/>
      <c r="AC85" s="64" t="s">
        <v>52</v>
      </c>
      <c r="AW85" s="19">
        <v>30</v>
      </c>
      <c r="AX85" s="48">
        <f t="shared" si="25"/>
        <v>44400</v>
      </c>
      <c r="AY85" s="48">
        <f t="shared" si="24"/>
        <v>44406</v>
      </c>
    </row>
    <row r="86" spans="1:89" s="19" customFormat="1" ht="30.75" customHeight="1" x14ac:dyDescent="0.25">
      <c r="A86" s="59">
        <v>2018</v>
      </c>
      <c r="B86" s="18"/>
      <c r="C86" s="18"/>
      <c r="D86" s="18"/>
      <c r="E86" s="18"/>
      <c r="F86" s="60">
        <v>0.76</v>
      </c>
      <c r="G86" s="60">
        <v>22.02</v>
      </c>
      <c r="H86" s="60">
        <v>4.8899999999999997</v>
      </c>
      <c r="I86" s="60">
        <v>3.83</v>
      </c>
      <c r="J86" s="60">
        <v>64.819999999999993</v>
      </c>
      <c r="K86" s="60">
        <v>1.61</v>
      </c>
      <c r="L86" s="60">
        <v>0.34</v>
      </c>
      <c r="M86" s="60"/>
      <c r="N86" s="60"/>
      <c r="O86" s="60"/>
      <c r="P86" s="60"/>
      <c r="Q86" s="60"/>
      <c r="R86" s="60">
        <v>1.76</v>
      </c>
      <c r="S86" s="61">
        <f t="shared" si="0"/>
        <v>0.9258214487206039</v>
      </c>
      <c r="T86" s="61">
        <f t="shared" si="1"/>
        <v>2.5252293577981653</v>
      </c>
      <c r="U86" s="61">
        <f t="shared" si="2"/>
        <v>1.2767624020887727</v>
      </c>
      <c r="V86" s="61">
        <f>IF(J86&gt;0,(4.07*(J86-R86))-(7.6*G86+6.72*H86+1.43*I86),"")</f>
        <v>50.964500000000044</v>
      </c>
      <c r="W86" s="61">
        <f t="shared" si="3"/>
        <v>24.754877649999969</v>
      </c>
      <c r="X86" s="61">
        <f t="shared" si="4"/>
        <v>6.4857999999999993</v>
      </c>
      <c r="Y86" s="61">
        <f t="shared" si="5"/>
        <v>11.65469</v>
      </c>
      <c r="Z86" s="61">
        <f t="shared" si="6"/>
        <v>24.6727855</v>
      </c>
      <c r="AA86" s="62"/>
      <c r="AB86" s="63"/>
      <c r="AC86" s="64" t="s">
        <v>52</v>
      </c>
      <c r="AW86" s="19">
        <v>31</v>
      </c>
      <c r="AX86" s="48">
        <f t="shared" si="25"/>
        <v>44407</v>
      </c>
      <c r="AY86" s="48">
        <f t="shared" si="24"/>
        <v>44413</v>
      </c>
    </row>
    <row r="87" spans="1:89" s="19" customFormat="1" ht="30.75" customHeight="1" x14ac:dyDescent="0.25">
      <c r="A87" s="59">
        <v>2019</v>
      </c>
      <c r="B87" s="18"/>
      <c r="C87" s="18"/>
      <c r="D87" s="18"/>
      <c r="E87" s="18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1" t="str">
        <f t="shared" si="0"/>
        <v/>
      </c>
      <c r="T87" s="61" t="str">
        <f t="shared" si="1"/>
        <v/>
      </c>
      <c r="U87" s="61" t="str">
        <f t="shared" si="2"/>
        <v/>
      </c>
      <c r="V87" s="61" t="str">
        <f t="shared" si="16"/>
        <v/>
      </c>
      <c r="W87" s="61" t="str">
        <f t="shared" si="3"/>
        <v/>
      </c>
      <c r="X87" s="61" t="str">
        <f t="shared" si="4"/>
        <v/>
      </c>
      <c r="Y87" s="61" t="str">
        <f t="shared" si="5"/>
        <v/>
      </c>
      <c r="Z87" s="61" t="str">
        <f t="shared" si="6"/>
        <v/>
      </c>
      <c r="AA87" s="62"/>
      <c r="AB87" s="63"/>
      <c r="AC87" s="64" t="s">
        <v>52</v>
      </c>
      <c r="AW87" s="19">
        <v>32</v>
      </c>
      <c r="AX87" s="48">
        <f t="shared" si="25"/>
        <v>44414</v>
      </c>
      <c r="AY87" s="48">
        <f t="shared" si="24"/>
        <v>44420</v>
      </c>
    </row>
    <row r="88" spans="1:89" s="19" customFormat="1" ht="30.75" customHeight="1" x14ac:dyDescent="0.25">
      <c r="A88" s="59">
        <v>2020</v>
      </c>
      <c r="B88" s="18"/>
      <c r="C88" s="18"/>
      <c r="D88" s="18"/>
      <c r="E88" s="18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18"/>
      <c r="S88" s="61" t="str">
        <f t="shared" si="0"/>
        <v/>
      </c>
      <c r="T88" s="61" t="str">
        <f t="shared" si="1"/>
        <v/>
      </c>
      <c r="U88" s="61" t="str">
        <f t="shared" si="2"/>
        <v/>
      </c>
      <c r="V88" s="61" t="str">
        <f t="shared" si="16"/>
        <v/>
      </c>
      <c r="W88" s="61" t="str">
        <f t="shared" si="3"/>
        <v/>
      </c>
      <c r="X88" s="61" t="str">
        <f t="shared" si="4"/>
        <v/>
      </c>
      <c r="Y88" s="61" t="str">
        <f t="shared" si="5"/>
        <v/>
      </c>
      <c r="Z88" s="61" t="str">
        <f t="shared" si="6"/>
        <v/>
      </c>
      <c r="AA88" s="62"/>
      <c r="AB88" s="63"/>
      <c r="AC88" s="64" t="s">
        <v>52</v>
      </c>
      <c r="AW88" s="19">
        <v>33</v>
      </c>
      <c r="AX88" s="48">
        <f t="shared" si="25"/>
        <v>44421</v>
      </c>
      <c r="AY88" s="48">
        <f t="shared" si="24"/>
        <v>44427</v>
      </c>
      <c r="CK88" s="19">
        <v>1</v>
      </c>
    </row>
    <row r="89" spans="1:89" s="19" customFormat="1" ht="30.75" customHeight="1" x14ac:dyDescent="0.25">
      <c r="A89" s="59">
        <v>2021</v>
      </c>
      <c r="B89" s="18"/>
      <c r="C89" s="18"/>
      <c r="D89" s="18"/>
      <c r="E89" s="18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1" t="str">
        <f t="shared" si="0"/>
        <v/>
      </c>
      <c r="T89" s="61" t="str">
        <f t="shared" si="1"/>
        <v/>
      </c>
      <c r="U89" s="61" t="str">
        <f t="shared" si="2"/>
        <v/>
      </c>
      <c r="V89" s="61" t="str">
        <f>IF(J89&gt;0,(4.07*(J89-R89))-(7.6*G89+6.72*H89+1.43*I89),"")</f>
        <v/>
      </c>
      <c r="W89" s="61" t="str">
        <f t="shared" si="3"/>
        <v/>
      </c>
      <c r="X89" s="61" t="str">
        <f t="shared" si="4"/>
        <v/>
      </c>
      <c r="Y89" s="61" t="str">
        <f t="shared" si="5"/>
        <v/>
      </c>
      <c r="Z89" s="61" t="str">
        <f t="shared" si="6"/>
        <v/>
      </c>
      <c r="AA89" s="62">
        <v>0.52</v>
      </c>
      <c r="AB89" s="63">
        <v>1170</v>
      </c>
      <c r="AC89" s="64">
        <v>0.1</v>
      </c>
      <c r="AW89" s="19">
        <v>34</v>
      </c>
      <c r="AX89" s="48">
        <f t="shared" si="25"/>
        <v>44428</v>
      </c>
      <c r="AY89" s="48">
        <f t="shared" si="24"/>
        <v>44434</v>
      </c>
    </row>
    <row r="90" spans="1:89" s="19" customFormat="1" ht="30.75" customHeight="1" x14ac:dyDescent="0.25">
      <c r="A90" s="59">
        <v>2040</v>
      </c>
      <c r="B90" s="18"/>
      <c r="C90" s="18"/>
      <c r="D90" s="18"/>
      <c r="E90" s="18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1" t="str">
        <f t="shared" si="0"/>
        <v/>
      </c>
      <c r="T90" s="61" t="str">
        <f t="shared" si="1"/>
        <v/>
      </c>
      <c r="U90" s="61" t="str">
        <f t="shared" si="2"/>
        <v/>
      </c>
      <c r="V90" s="61" t="str">
        <f>IF(J90&gt;0,(4.07*(J90-R90))-(7.6*G90+6.72*H90+1.43*I90),"")</f>
        <v/>
      </c>
      <c r="W90" s="61" t="str">
        <f t="shared" si="3"/>
        <v/>
      </c>
      <c r="X90" s="61" t="str">
        <f t="shared" si="4"/>
        <v/>
      </c>
      <c r="Y90" s="61" t="str">
        <f t="shared" si="5"/>
        <v/>
      </c>
      <c r="Z90" s="61" t="str">
        <f t="shared" si="6"/>
        <v/>
      </c>
      <c r="AA90" s="62">
        <v>0.85</v>
      </c>
      <c r="AB90" s="63">
        <v>1170</v>
      </c>
      <c r="AC90" s="64">
        <v>7.0000000000000007E-2</v>
      </c>
      <c r="AW90" s="19">
        <v>35</v>
      </c>
      <c r="AX90" s="48">
        <f t="shared" si="25"/>
        <v>44435</v>
      </c>
      <c r="AY90" s="48">
        <f t="shared" si="24"/>
        <v>44441</v>
      </c>
    </row>
    <row r="91" spans="1:89" s="19" customFormat="1" ht="30.75" customHeight="1" x14ac:dyDescent="0.25">
      <c r="A91" s="29"/>
      <c r="B91" s="18"/>
      <c r="C91" s="18"/>
      <c r="D91" s="18"/>
      <c r="E91" s="18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1" t="str">
        <f t="shared" si="0"/>
        <v/>
      </c>
      <c r="T91" s="61" t="str">
        <f t="shared" si="1"/>
        <v/>
      </c>
      <c r="U91" s="61" t="str">
        <f t="shared" si="2"/>
        <v/>
      </c>
      <c r="V91" s="61" t="str">
        <f t="shared" si="16"/>
        <v/>
      </c>
      <c r="W91" s="61" t="str">
        <f t="shared" si="3"/>
        <v/>
      </c>
      <c r="X91" s="61" t="str">
        <f t="shared" si="4"/>
        <v/>
      </c>
      <c r="Y91" s="61" t="str">
        <f t="shared" si="5"/>
        <v/>
      </c>
      <c r="Z91" s="61" t="str">
        <f t="shared" si="6"/>
        <v/>
      </c>
      <c r="AA91" s="62"/>
      <c r="AB91" s="63"/>
      <c r="AC91" s="64"/>
      <c r="AW91" s="19">
        <v>46</v>
      </c>
      <c r="AX91" s="48" t="e">
        <f>+#REF!+1</f>
        <v>#REF!</v>
      </c>
      <c r="AY91" s="48" t="e">
        <f t="shared" si="24"/>
        <v>#REF!</v>
      </c>
    </row>
    <row r="92" spans="1:89" s="19" customFormat="1" ht="30.75" customHeight="1" x14ac:dyDescent="0.25">
      <c r="A92" s="29" t="s">
        <v>45</v>
      </c>
      <c r="B92" s="17"/>
      <c r="C92" s="17"/>
      <c r="D92" s="30">
        <f>AVERAGE(AC7:AC91)</f>
        <v>8.5000000000000006E-2</v>
      </c>
      <c r="E92" s="30"/>
      <c r="F92" s="30">
        <f t="shared" ref="F92:AB92" si="51">AVERAGE(F7:F91)</f>
        <v>0.62043483403007271</v>
      </c>
      <c r="G92" s="30">
        <f t="shared" si="51"/>
        <v>17.860320434553298</v>
      </c>
      <c r="H92" s="30">
        <f t="shared" si="51"/>
        <v>4953.7628635058645</v>
      </c>
      <c r="I92" s="30">
        <f t="shared" si="51"/>
        <v>3.4435305031543733</v>
      </c>
      <c r="J92" s="30">
        <f t="shared" si="51"/>
        <v>5008.914283608653</v>
      </c>
      <c r="K92" s="30">
        <f t="shared" si="51"/>
        <v>1.1115734172563099</v>
      </c>
      <c r="L92" s="30">
        <f t="shared" si="51"/>
        <v>0.46958176491094861</v>
      </c>
      <c r="M92" s="30" t="e">
        <f t="shared" si="51"/>
        <v>#DIV/0!</v>
      </c>
      <c r="N92" s="30" t="e">
        <f t="shared" si="51"/>
        <v>#DIV/0!</v>
      </c>
      <c r="O92" s="30" t="e">
        <f t="shared" si="51"/>
        <v>#DIV/0!</v>
      </c>
      <c r="P92" s="30" t="e">
        <f t="shared" si="51"/>
        <v>#DIV/0!</v>
      </c>
      <c r="Q92" s="30" t="e">
        <f t="shared" si="51"/>
        <v>#DIV/0!</v>
      </c>
      <c r="R92" s="30" t="e">
        <f t="shared" si="51"/>
        <v>#DIV/0!</v>
      </c>
      <c r="S92" s="30">
        <f t="shared" si="51"/>
        <v>0.78614580613850649</v>
      </c>
      <c r="T92" s="30">
        <f t="shared" si="51"/>
        <v>1.9758974743234838</v>
      </c>
      <c r="U92" s="30">
        <f t="shared" si="51"/>
        <v>0.99738315682989154</v>
      </c>
      <c r="V92" s="30">
        <f t="shared" si="51"/>
        <v>49.117984974587827</v>
      </c>
      <c r="W92" s="30">
        <f t="shared" si="51"/>
        <v>14.880415750741417</v>
      </c>
      <c r="X92" s="30">
        <f t="shared" si="51"/>
        <v>5.1346947563628396</v>
      </c>
      <c r="Y92" s="30">
        <f t="shared" si="51"/>
        <v>10.478663321098759</v>
      </c>
      <c r="Z92" s="30">
        <f t="shared" si="51"/>
        <v>20.890060325117574</v>
      </c>
      <c r="AA92" s="30" t="e">
        <f t="shared" si="51"/>
        <v>#DIV/0!</v>
      </c>
      <c r="AB92" s="31" t="e">
        <f t="shared" si="51"/>
        <v>#DIV/0!</v>
      </c>
      <c r="AC92" s="15"/>
      <c r="AW92" s="19">
        <v>47</v>
      </c>
      <c r="AX92" s="48" t="e">
        <f t="shared" si="25"/>
        <v>#REF!</v>
      </c>
      <c r="AY92" s="48" t="e">
        <f t="shared" si="24"/>
        <v>#REF!</v>
      </c>
    </row>
    <row r="93" spans="1:89" s="19" customFormat="1" ht="30.75" customHeight="1" x14ac:dyDescent="0.25">
      <c r="A93" s="29" t="s">
        <v>46</v>
      </c>
      <c r="B93" s="17"/>
      <c r="C93" s="17"/>
      <c r="D93" s="30">
        <f>MIN(AC7:AC91)</f>
        <v>7.0000000000000007E-2</v>
      </c>
      <c r="E93" s="30"/>
      <c r="F93" s="30">
        <f t="shared" ref="F93:AB93" si="52">MIN(F7:F91)</f>
        <v>0.12940054095713824</v>
      </c>
      <c r="G93" s="30">
        <f t="shared" si="52"/>
        <v>0.12232947314526899</v>
      </c>
      <c r="H93" s="30">
        <f t="shared" si="52"/>
        <v>0.20231987873991364</v>
      </c>
      <c r="I93" s="30">
        <f t="shared" si="52"/>
        <v>9.1296536417982257E-2</v>
      </c>
      <c r="J93" s="30">
        <f t="shared" si="52"/>
        <v>0.18583146486354704</v>
      </c>
      <c r="K93" s="30">
        <f t="shared" si="52"/>
        <v>4.6855950022715316E-2</v>
      </c>
      <c r="L93" s="30">
        <f t="shared" si="52"/>
        <v>7.0132971878425363E-2</v>
      </c>
      <c r="M93" s="30">
        <f t="shared" si="52"/>
        <v>0</v>
      </c>
      <c r="N93" s="30">
        <f t="shared" si="52"/>
        <v>0</v>
      </c>
      <c r="O93" s="30">
        <f t="shared" si="52"/>
        <v>0</v>
      </c>
      <c r="P93" s="30">
        <f t="shared" si="52"/>
        <v>0</v>
      </c>
      <c r="Q93" s="30">
        <f t="shared" si="52"/>
        <v>0</v>
      </c>
      <c r="R93" s="30" t="e">
        <f t="shared" si="52"/>
        <v>#DIV/0!</v>
      </c>
      <c r="S93" s="30">
        <f t="shared" si="52"/>
        <v>3.4701612659583216E-3</v>
      </c>
      <c r="T93" s="30">
        <f t="shared" si="52"/>
        <v>6.3868815476492202E-2</v>
      </c>
      <c r="U93" s="30">
        <f t="shared" si="52"/>
        <v>2.8291522878886935E-2</v>
      </c>
      <c r="V93" s="30">
        <f t="shared" si="52"/>
        <v>2.7538921601979909</v>
      </c>
      <c r="W93" s="30">
        <f t="shared" si="52"/>
        <v>2.6918441086031093</v>
      </c>
      <c r="X93" s="30">
        <f t="shared" si="52"/>
        <v>0.43668509684188583</v>
      </c>
      <c r="Y93" s="30">
        <f t="shared" si="52"/>
        <v>0.27781536031991988</v>
      </c>
      <c r="Z93" s="30">
        <f t="shared" si="52"/>
        <v>0.59625828692361327</v>
      </c>
      <c r="AA93" s="30" t="e">
        <f t="shared" si="52"/>
        <v>#DIV/0!</v>
      </c>
      <c r="AB93" s="31" t="e">
        <f t="shared" si="52"/>
        <v>#DIV/0!</v>
      </c>
      <c r="AC93" s="15"/>
      <c r="AW93" s="19">
        <v>48</v>
      </c>
      <c r="AX93" s="48" t="e">
        <f t="shared" si="25"/>
        <v>#REF!</v>
      </c>
      <c r="AY93" s="48" t="e">
        <f t="shared" si="24"/>
        <v>#REF!</v>
      </c>
    </row>
    <row r="94" spans="1:89" s="19" customFormat="1" ht="30.75" customHeight="1" x14ac:dyDescent="0.25">
      <c r="A94" s="29" t="s">
        <v>47</v>
      </c>
      <c r="B94" s="17"/>
      <c r="C94" s="17"/>
      <c r="D94" s="30">
        <f>MAX(AC7:AC91)</f>
        <v>0.1</v>
      </c>
      <c r="E94" s="30"/>
      <c r="F94" s="30">
        <f t="shared" ref="F94:AB94" si="53">MAX(F7:F91)</f>
        <v>1.1299999999999999</v>
      </c>
      <c r="G94" s="30">
        <f t="shared" si="53"/>
        <v>22.08</v>
      </c>
      <c r="H94" s="30">
        <f t="shared" si="53"/>
        <v>44348</v>
      </c>
      <c r="I94" s="30">
        <f t="shared" si="53"/>
        <v>4.5199999999999996</v>
      </c>
      <c r="J94" s="30">
        <f t="shared" si="53"/>
        <v>44377</v>
      </c>
      <c r="K94" s="30">
        <f t="shared" si="53"/>
        <v>1.63</v>
      </c>
      <c r="L94" s="30">
        <f t="shared" si="53"/>
        <v>0.76</v>
      </c>
      <c r="M94" s="30">
        <f t="shared" si="53"/>
        <v>0</v>
      </c>
      <c r="N94" s="30">
        <f t="shared" si="53"/>
        <v>0</v>
      </c>
      <c r="O94" s="30">
        <f t="shared" si="53"/>
        <v>0</v>
      </c>
      <c r="P94" s="30">
        <f t="shared" si="53"/>
        <v>0</v>
      </c>
      <c r="Q94" s="30">
        <f t="shared" si="53"/>
        <v>0</v>
      </c>
      <c r="R94" s="30" t="e">
        <f t="shared" si="53"/>
        <v>#DIV/0!</v>
      </c>
      <c r="S94" s="30">
        <f t="shared" si="53"/>
        <v>0.9730926255762985</v>
      </c>
      <c r="T94" s="30">
        <f t="shared" si="53"/>
        <v>2.6894031668696705</v>
      </c>
      <c r="U94" s="30">
        <f t="shared" si="53"/>
        <v>1.3333063447409854</v>
      </c>
      <c r="V94" s="30">
        <f t="shared" si="53"/>
        <v>68.23090000000002</v>
      </c>
      <c r="W94" s="30">
        <f t="shared" si="53"/>
        <v>27.275364410000016</v>
      </c>
      <c r="X94" s="30">
        <f t="shared" si="53"/>
        <v>6.8368659864400021</v>
      </c>
      <c r="Y94" s="30">
        <f t="shared" si="53"/>
        <v>13.75436</v>
      </c>
      <c r="Z94" s="30">
        <f t="shared" si="53"/>
        <v>26.402211500000003</v>
      </c>
      <c r="AA94" s="30" t="e">
        <f t="shared" si="53"/>
        <v>#DIV/0!</v>
      </c>
      <c r="AB94" s="31" t="e">
        <f t="shared" si="53"/>
        <v>#DIV/0!</v>
      </c>
      <c r="AC94" s="15"/>
      <c r="AW94" s="19">
        <v>49</v>
      </c>
      <c r="AX94" s="48" t="e">
        <f t="shared" si="25"/>
        <v>#REF!</v>
      </c>
      <c r="AY94" s="48" t="e">
        <f t="shared" si="24"/>
        <v>#REF!</v>
      </c>
    </row>
    <row r="95" spans="1:89" s="19" customFormat="1" ht="30.75" customHeight="1" thickBot="1" x14ac:dyDescent="0.3">
      <c r="A95" s="32" t="s">
        <v>48</v>
      </c>
      <c r="B95" s="33"/>
      <c r="C95" s="33"/>
      <c r="D95" s="34">
        <f>STDEV(AC7:AC91)</f>
        <v>2.1213203435596444E-2</v>
      </c>
      <c r="E95" s="34"/>
      <c r="F95" s="34">
        <f t="shared" ref="F95:AB95" si="54">STDEV(F7:F91)</f>
        <v>0.28622973899402593</v>
      </c>
      <c r="G95" s="34">
        <f t="shared" si="54"/>
        <v>7.3378702140506595</v>
      </c>
      <c r="H95" s="34">
        <f t="shared" si="54"/>
        <v>13153.59474186622</v>
      </c>
      <c r="I95" s="34">
        <f t="shared" si="54"/>
        <v>1.4016054336486732</v>
      </c>
      <c r="J95" s="34">
        <f t="shared" si="54"/>
        <v>13170.585814073918</v>
      </c>
      <c r="K95" s="34">
        <f t="shared" si="54"/>
        <v>0.45371760307603992</v>
      </c>
      <c r="L95" s="34">
        <f t="shared" si="54"/>
        <v>0.20926651773458071</v>
      </c>
      <c r="M95" s="34" t="e">
        <f t="shared" si="54"/>
        <v>#DIV/0!</v>
      </c>
      <c r="N95" s="34" t="e">
        <f t="shared" si="54"/>
        <v>#DIV/0!</v>
      </c>
      <c r="O95" s="34" t="e">
        <f t="shared" si="54"/>
        <v>#DIV/0!</v>
      </c>
      <c r="P95" s="34" t="e">
        <f t="shared" si="54"/>
        <v>#DIV/0!</v>
      </c>
      <c r="Q95" s="34" t="e">
        <f t="shared" si="54"/>
        <v>#DIV/0!</v>
      </c>
      <c r="R95" s="34" t="e">
        <f t="shared" si="54"/>
        <v>#DIV/0!</v>
      </c>
      <c r="S95" s="34">
        <f t="shared" si="54"/>
        <v>0.32224070113474118</v>
      </c>
      <c r="T95" s="34">
        <f t="shared" si="54"/>
        <v>0.80785444521650118</v>
      </c>
      <c r="U95" s="34">
        <f t="shared" si="54"/>
        <v>0.40893471078610777</v>
      </c>
      <c r="V95" s="34">
        <f t="shared" si="54"/>
        <v>19.781590707946204</v>
      </c>
      <c r="W95" s="34">
        <f t="shared" si="54"/>
        <v>7.8274971572633794</v>
      </c>
      <c r="X95" s="34">
        <f t="shared" si="54"/>
        <v>2.051263743501297</v>
      </c>
      <c r="Y95" s="34">
        <f t="shared" si="54"/>
        <v>4.2650853345929098</v>
      </c>
      <c r="Z95" s="34">
        <f t="shared" si="54"/>
        <v>8.4209562979855832</v>
      </c>
      <c r="AA95" s="34" t="e">
        <f t="shared" si="54"/>
        <v>#DIV/0!</v>
      </c>
      <c r="AB95" s="65" t="e">
        <f t="shared" si="54"/>
        <v>#DIV/0!</v>
      </c>
      <c r="AC95" s="35"/>
      <c r="AW95" s="19">
        <v>50</v>
      </c>
      <c r="AX95" s="48" t="e">
        <f t="shared" si="25"/>
        <v>#REF!</v>
      </c>
      <c r="AY95" s="48" t="e">
        <f t="shared" si="24"/>
        <v>#REF!</v>
      </c>
    </row>
    <row r="96" spans="1:89" ht="18" x14ac:dyDescent="0.25">
      <c r="AC96" s="19"/>
      <c r="AW96" s="19">
        <v>51</v>
      </c>
      <c r="AX96" s="48" t="e">
        <f t="shared" si="25"/>
        <v>#REF!</v>
      </c>
      <c r="AY96" s="48" t="e">
        <f t="shared" si="24"/>
        <v>#REF!</v>
      </c>
    </row>
    <row r="97" spans="29:51" ht="18" x14ac:dyDescent="0.25">
      <c r="AC97" s="19"/>
      <c r="AW97" s="19">
        <v>52</v>
      </c>
      <c r="AX97" s="48" t="e">
        <f t="shared" si="25"/>
        <v>#REF!</v>
      </c>
      <c r="AY97" s="48">
        <v>44561</v>
      </c>
    </row>
  </sheetData>
  <mergeCells count="27">
    <mergeCell ref="A1:AB1"/>
    <mergeCell ref="A2:AB2"/>
    <mergeCell ref="A3:AB3"/>
    <mergeCell ref="A4:B4"/>
    <mergeCell ref="F4:G4"/>
    <mergeCell ref="M4:O4"/>
    <mergeCell ref="P4:AB4"/>
    <mergeCell ref="A67:B67"/>
    <mergeCell ref="F67:G67"/>
    <mergeCell ref="L67:N67"/>
    <mergeCell ref="O67:AB67"/>
    <mergeCell ref="A35:AB35"/>
    <mergeCell ref="A36:B36"/>
    <mergeCell ref="F36:G36"/>
    <mergeCell ref="L36:N36"/>
    <mergeCell ref="O36:AB36"/>
    <mergeCell ref="A51:AB51"/>
    <mergeCell ref="A52:B52"/>
    <mergeCell ref="F52:G52"/>
    <mergeCell ref="L52:N52"/>
    <mergeCell ref="O52:AB52"/>
    <mergeCell ref="A66:AB66"/>
    <mergeCell ref="A81:AB81"/>
    <mergeCell ref="A82:B82"/>
    <mergeCell ref="F82:G82"/>
    <mergeCell ref="L82:N82"/>
    <mergeCell ref="O82:AB82"/>
  </mergeCells>
  <dataValidations count="10">
    <dataValidation type="decimal" allowBlank="1" showInputMessage="1" showErrorMessage="1" error="19.0 - 22.0 Range" sqref="G39:G46 G70:G76 G55:G61 G85:G95 G7:G30" xr:uid="{C5A0B627-20A2-4AA0-B36C-79324A12B98A}">
      <formula1>19</formula1>
      <formula2>22</formula2>
    </dataValidation>
    <dataValidation type="decimal" allowBlank="1" showInputMessage="1" showErrorMessage="1" error="0.01 - 1.0 Range" sqref="AC58:AC59 AC86 AC7:AC8 AC31 AC47 AC62 AC73:AC74 AC77 AC89:AC92" xr:uid="{214C46A0-3A49-4A4D-A35B-2F01C4E37D32}">
      <formula1>0.01</formula1>
      <formula2>1</formula2>
    </dataValidation>
    <dataValidation type="decimal" allowBlank="1" showInputMessage="1" showErrorMessage="1" error="0.2 - 1.5 Range" sqref="G31:AB31 F39:F47 G47:AB47 G62:AB62 F70:F77 F55:F62 G77:AB77 F85:F92 F7:F31" xr:uid="{B79102F7-47D9-414B-9EED-D066202F06B7}">
      <formula1>0.2</formula1>
      <formula2>1.5</formula2>
    </dataValidation>
    <dataValidation type="decimal" allowBlank="1" showInputMessage="1" showErrorMessage="1" error="4.5 - 6.0" sqref="H39:H46 H70:H76 H55:H61 H85:H92 H7:H30" xr:uid="{8FC15450-56A9-4497-83D6-7100017E6D2B}">
      <formula1>4.5</formula1>
      <formula2>6</formula2>
    </dataValidation>
    <dataValidation type="decimal" allowBlank="1" showInputMessage="1" showErrorMessage="1" error="3.5 - 5.0 Range" sqref="I39:I46 I70:I76 I55:I61 I85:I92 I7:I30" xr:uid="{6CB74673-8BDD-4BD0-9455-2CDA7D816331}">
      <formula1>3.5</formula1>
      <formula2>5</formula2>
    </dataValidation>
    <dataValidation type="decimal" allowBlank="1" showInputMessage="1" showErrorMessage="1" error="63.5 - 66.5 Range" sqref="J39:J46 J70:J76 J55:J61 J85:J92 J7:J30" xr:uid="{91874342-594D-4561-9505-CF7F6789E6D6}">
      <formula1>63.5</formula1>
      <formula2>66.5</formula2>
    </dataValidation>
    <dataValidation type="decimal" allowBlank="1" showInputMessage="1" showErrorMessage="1" error="0.5 - 2.5 Range" sqref="K39:K46 R39:R46 R55:R61 K70:K76 K55:K61 R70:R76 R85:R92 K85:K92 R7:R30 K7:K30" xr:uid="{CD7F8DD1-C38D-469F-97C6-8057953C05A4}">
      <formula1>0.5</formula1>
      <formula2>2.5</formula2>
    </dataValidation>
    <dataValidation type="decimal" allowBlank="1" showInputMessage="1" showErrorMessage="1" error="0.2 - 2.7 Range" sqref="L39:L46 L70:L76 L55:L61 L85:L92 L7:L30" xr:uid="{1AFC409C-1868-4BA6-9C53-4BF2C1E50B9E}">
      <formula1>0.2</formula1>
      <formula2>2.7</formula2>
    </dataValidation>
    <dataValidation type="decimal" allowBlank="1" showInputMessage="1" showErrorMessage="1" error="0.2 - 1.0 Range" sqref="AA39:AA46 AA55:AA61 AA70:AA76 AA85:AA92 AA7:AA30" xr:uid="{9E1DF4C8-0907-409A-9F8E-BE48E59F6E1F}">
      <formula1>0.2</formula1>
      <formula2>1</formula2>
    </dataValidation>
    <dataValidation allowBlank="1" showInputMessage="1" showErrorMessage="1" error="0.01 - 1.0 Range" sqref="AC55:AC57 AC87:AC88 AC39:AC46 AC60:AC61 AC85 AC70:AC72 AC75:AC76 AC9:AC30" xr:uid="{72E5009A-598D-45C2-8F3F-53CD2836965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lilaa vinoth</dc:creator>
  <cp:lastModifiedBy>lilaa vinoth</cp:lastModifiedBy>
  <dcterms:created xsi:type="dcterms:W3CDTF">2021-08-28T21:27:27Z</dcterms:created>
  <dcterms:modified xsi:type="dcterms:W3CDTF">2021-08-28T22:00:27Z</dcterms:modified>
</cp:coreProperties>
</file>