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d.docs.live.net/16f836862da484bc/"/>
    </mc:Choice>
  </mc:AlternateContent>
  <xr:revisionPtr revIDLastSave="0" documentId="8_{F399D85F-94F3-784F-9E95-DEFE1B4733E7}" xr6:coauthVersionLast="47" xr6:coauthVersionMax="47" xr10:uidLastSave="{00000000-0000-0000-0000-000000000000}"/>
  <bookViews>
    <workbookView xWindow="0" yWindow="500" windowWidth="28800" windowHeight="16100" activeTab="4" xr2:uid="{B71A94A7-FE47-AA4E-A515-D4D024A82A0E}"/>
  </bookViews>
  <sheets>
    <sheet name="Extracted Data" sheetId="2" r:id="rId1"/>
    <sheet name="Working Sheet" sheetId="3" r:id="rId2"/>
    <sheet name="LOOKUP" sheetId="1" r:id="rId3"/>
    <sheet name="Pivot Table" sheetId="4" r:id="rId4"/>
    <sheet name="Dashboard" sheetId="7" r:id="rId5"/>
  </sheets>
  <definedNames>
    <definedName name="ExternalData_1" localSheetId="0" hidden="1">'Extracted Data'!$A$1:$AD$55</definedName>
    <definedName name="ExternalData_1" localSheetId="1" hidden="1">'Working Sheet'!$A$1:$AE$55</definedName>
    <definedName name="Slicer_Sub_sector">#N/A</definedName>
    <definedName name="Slicer_Year">#N/A</definedName>
  </definedNames>
  <calcPr calcId="191029"/>
  <pivotCaches>
    <pivotCache cacheId="88"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3" l="1"/>
  <c r="C50" i="3"/>
  <c r="C32" i="3"/>
  <c r="C44" i="3"/>
  <c r="C2" i="3"/>
  <c r="C38" i="3"/>
  <c r="C26" i="3"/>
  <c r="C15" i="3"/>
  <c r="C3" i="3"/>
  <c r="C51" i="3"/>
  <c r="C45" i="3"/>
  <c r="C39" i="3"/>
  <c r="C33" i="3"/>
  <c r="C16" i="3"/>
  <c r="C4" i="3"/>
  <c r="C17" i="3"/>
  <c r="C27" i="3"/>
  <c r="C5" i="3"/>
  <c r="C52" i="3"/>
  <c r="C18" i="3"/>
  <c r="C6" i="3"/>
  <c r="C19" i="3"/>
  <c r="C28" i="3"/>
  <c r="C40" i="3"/>
  <c r="C7" i="3"/>
  <c r="C46" i="3"/>
  <c r="C34" i="3"/>
  <c r="C20" i="3"/>
  <c r="C21" i="3"/>
  <c r="C29" i="3"/>
  <c r="C41" i="3"/>
  <c r="C8" i="3"/>
  <c r="C47" i="3"/>
  <c r="C35" i="3"/>
  <c r="C53" i="3"/>
  <c r="C9" i="3"/>
  <c r="C54" i="3"/>
  <c r="C36" i="3"/>
  <c r="C48" i="3"/>
  <c r="C10" i="3"/>
  <c r="C30" i="3"/>
  <c r="C22" i="3"/>
  <c r="C11" i="3"/>
  <c r="C23" i="3"/>
  <c r="C42" i="3"/>
  <c r="C24" i="3"/>
  <c r="C12" i="3"/>
  <c r="C25" i="3"/>
  <c r="C31" i="3"/>
  <c r="C43" i="3"/>
  <c r="C13" i="3"/>
  <c r="C49" i="3"/>
  <c r="C37" i="3"/>
  <c r="C55" i="3"/>
  <c r="AF14" i="3" a="1"/>
  <c r="AF14" i="3" s="1"/>
  <c r="AJ14" i="3" s="1"/>
  <c r="AF50" i="3" a="1"/>
  <c r="AF50" i="3" s="1"/>
  <c r="AF32" i="3" a="1"/>
  <c r="AF32" i="3" s="1"/>
  <c r="AJ32" i="3" s="1"/>
  <c r="AF44" i="3" a="1"/>
  <c r="AF44" i="3" s="1"/>
  <c r="AF2" i="3" a="1"/>
  <c r="AF2" i="3" s="1"/>
  <c r="AF38" i="3" a="1"/>
  <c r="AF38" i="3" s="1"/>
  <c r="AF26" i="3" a="1"/>
  <c r="AF26" i="3" s="1"/>
  <c r="AJ26" i="3" s="1"/>
  <c r="AF15" i="3" a="1"/>
  <c r="AF15" i="3" s="1"/>
  <c r="AF3" i="3" a="1"/>
  <c r="AF3" i="3" s="1"/>
  <c r="AJ3" i="3" s="1"/>
  <c r="AF51" i="3" a="1"/>
  <c r="AF51" i="3" s="1"/>
  <c r="AF45" i="3" a="1"/>
  <c r="AF45" i="3" s="1"/>
  <c r="AJ45" i="3" s="1"/>
  <c r="AF39" i="3" a="1"/>
  <c r="AF39" i="3" s="1"/>
  <c r="AF33" i="3" a="1"/>
  <c r="AF33" i="3" s="1"/>
  <c r="AF16" i="3" a="1"/>
  <c r="AF16" i="3" s="1"/>
  <c r="AF4" i="3" a="1"/>
  <c r="AF4" i="3" s="1"/>
  <c r="AJ4" i="3" s="1"/>
  <c r="AF17" i="3" a="1"/>
  <c r="AF17" i="3" s="1"/>
  <c r="AF27" i="3" a="1"/>
  <c r="AF27" i="3" s="1"/>
  <c r="AF5" i="3" a="1"/>
  <c r="AF5" i="3" s="1"/>
  <c r="AF52" i="3" a="1"/>
  <c r="AF52" i="3" s="1"/>
  <c r="AJ52" i="3" s="1"/>
  <c r="AF18" i="3" a="1"/>
  <c r="AF18" i="3" s="1"/>
  <c r="AF6" i="3" a="1"/>
  <c r="AF6" i="3" s="1"/>
  <c r="AJ6" i="3" s="1"/>
  <c r="AF19" i="3" a="1"/>
  <c r="AF19" i="3" s="1"/>
  <c r="AF28" i="3" a="1"/>
  <c r="AF28" i="3" s="1"/>
  <c r="AJ28" i="3" s="1"/>
  <c r="AF40" i="3" a="1"/>
  <c r="AF40" i="3" s="1"/>
  <c r="AF7" i="3" a="1"/>
  <c r="AF7" i="3" s="1"/>
  <c r="AJ7" i="3" s="1"/>
  <c r="AF46" i="3" a="1"/>
  <c r="AF46" i="3" s="1"/>
  <c r="AF34" i="3" a="1"/>
  <c r="AF34" i="3" s="1"/>
  <c r="AJ34" i="3" s="1"/>
  <c r="AF20" i="3" a="1"/>
  <c r="AF20" i="3" s="1"/>
  <c r="AF21" i="3" a="1"/>
  <c r="AF21" i="3" s="1"/>
  <c r="AJ21" i="3" s="1"/>
  <c r="AF29" i="3" a="1"/>
  <c r="AF29" i="3" s="1"/>
  <c r="AF41" i="3" a="1"/>
  <c r="AF41" i="3" s="1"/>
  <c r="AJ41" i="3" s="1"/>
  <c r="AF8" i="3" a="1"/>
  <c r="AF8" i="3" s="1"/>
  <c r="AF47" i="3" a="1"/>
  <c r="AF47" i="3" s="1"/>
  <c r="AF35" i="3" a="1"/>
  <c r="AF35" i="3" s="1"/>
  <c r="AF53" i="3" a="1"/>
  <c r="AF53" i="3" s="1"/>
  <c r="AJ53" i="3" s="1"/>
  <c r="AF9" i="3" a="1"/>
  <c r="AF9" i="3" s="1"/>
  <c r="AF54" i="3" a="1"/>
  <c r="AF54" i="3" s="1"/>
  <c r="AF36" i="3" a="1"/>
  <c r="AF36" i="3" s="1"/>
  <c r="AF48" i="3" a="1"/>
  <c r="AF48" i="3"/>
  <c r="AF10" i="3" a="1"/>
  <c r="AF10" i="3" s="1"/>
  <c r="AF30" i="3" a="1"/>
  <c r="AF30" i="3" s="1"/>
  <c r="AF22" i="3" a="1"/>
  <c r="AF22" i="3" s="1"/>
  <c r="AF11" i="3" a="1"/>
  <c r="AF11" i="3" s="1"/>
  <c r="AJ11" i="3" s="1"/>
  <c r="AF23" i="3" a="1"/>
  <c r="AF23" i="3" s="1"/>
  <c r="AF42" i="3" a="1"/>
  <c r="AF42" i="3" s="1"/>
  <c r="AF24" i="3" a="1"/>
  <c r="AF24" i="3" s="1"/>
  <c r="AF12" i="3" a="1"/>
  <c r="AF12" i="3" s="1"/>
  <c r="AJ12" i="3" s="1"/>
  <c r="AF25" i="3" a="1"/>
  <c r="AF25" i="3" s="1"/>
  <c r="AF31" i="3" a="1"/>
  <c r="AF31" i="3" s="1"/>
  <c r="AF43" i="3" a="1"/>
  <c r="AF43" i="3" s="1"/>
  <c r="AF13" i="3" a="1"/>
  <c r="AF13" i="3" s="1"/>
  <c r="AJ13" i="3" s="1"/>
  <c r="AF49" i="3" a="1"/>
  <c r="AF49" i="3" s="1"/>
  <c r="AF37" i="3" a="1"/>
  <c r="AF37" i="3" s="1"/>
  <c r="AJ37" i="3" s="1"/>
  <c r="AF55" i="3" a="1"/>
  <c r="AF55" i="3" s="1"/>
  <c r="AG14" i="3" a="1"/>
  <c r="AG14" i="3" s="1"/>
  <c r="AK14" i="3" s="1"/>
  <c r="AG50" i="3" a="1"/>
  <c r="AG50" i="3" s="1"/>
  <c r="AG32" i="3" a="1"/>
  <c r="AG32" i="3" s="1"/>
  <c r="AK32" i="3" s="1"/>
  <c r="AG44" i="3" a="1"/>
  <c r="AG44" i="3" s="1"/>
  <c r="AG2" i="3" a="1"/>
  <c r="AG2" i="3" s="1"/>
  <c r="AK2" i="3" s="1"/>
  <c r="AG38" i="3" a="1"/>
  <c r="AG38" i="3" s="1"/>
  <c r="AG26" i="3" a="1"/>
  <c r="AG26" i="3" s="1"/>
  <c r="AK26" i="3" s="1"/>
  <c r="AG15" i="3" a="1"/>
  <c r="AG15" i="3" s="1"/>
  <c r="AG3" i="3" a="1"/>
  <c r="AG3" i="3"/>
  <c r="AG51" i="3" a="1"/>
  <c r="AG51" i="3" s="1"/>
  <c r="AG45" i="3" a="1"/>
  <c r="AG45" i="3" s="1"/>
  <c r="AG39" i="3" a="1"/>
  <c r="AG39" i="3" s="1"/>
  <c r="AG33" i="3" a="1"/>
  <c r="AG33" i="3" s="1"/>
  <c r="AK33" i="3" s="1"/>
  <c r="AG16" i="3" a="1"/>
  <c r="AG16" i="3" s="1"/>
  <c r="AG4" i="3" a="1"/>
  <c r="AG4" i="3" s="1"/>
  <c r="AG17" i="3" a="1"/>
  <c r="AG17" i="3" s="1"/>
  <c r="AG27" i="3" a="1"/>
  <c r="AG27" i="3" s="1"/>
  <c r="AK27" i="3" s="1"/>
  <c r="AG5" i="3" a="1"/>
  <c r="AG5" i="3" s="1"/>
  <c r="AG52" i="3" a="1"/>
  <c r="AG52" i="3" s="1"/>
  <c r="AG18" i="3" a="1"/>
  <c r="AG18" i="3" s="1"/>
  <c r="AG6" i="3" a="1"/>
  <c r="AG6" i="3" s="1"/>
  <c r="AK6" i="3" s="1"/>
  <c r="AG19" i="3" a="1"/>
  <c r="AG19" i="3" s="1"/>
  <c r="AG28" i="3" a="1"/>
  <c r="AG28" i="3" s="1"/>
  <c r="AG40" i="3" a="1"/>
  <c r="AG40" i="3" s="1"/>
  <c r="AG7" i="3" a="1"/>
  <c r="AG7" i="3" s="1"/>
  <c r="AK7" i="3" s="1"/>
  <c r="AG46" i="3" a="1"/>
  <c r="AG46" i="3" s="1"/>
  <c r="AG34" i="3" a="1"/>
  <c r="AG34" i="3" s="1"/>
  <c r="AG20" i="3" a="1"/>
  <c r="AG20" i="3" s="1"/>
  <c r="AG21" i="3" a="1"/>
  <c r="AG21" i="3" s="1"/>
  <c r="AK21" i="3" s="1"/>
  <c r="AG29" i="3" a="1"/>
  <c r="AG29" i="3" s="1"/>
  <c r="AG41" i="3" a="1"/>
  <c r="AG41" i="3" s="1"/>
  <c r="AK41" i="3" s="1"/>
  <c r="AG8" i="3" a="1"/>
  <c r="AG8" i="3" s="1"/>
  <c r="AG47" i="3" a="1"/>
  <c r="AG47" i="3" s="1"/>
  <c r="AK47" i="3" s="1"/>
  <c r="AG35" i="3" a="1"/>
  <c r="AG35" i="3" s="1"/>
  <c r="AG53" i="3" a="1"/>
  <c r="AG53" i="3" s="1"/>
  <c r="AG9" i="3" a="1"/>
  <c r="AG9" i="3" s="1"/>
  <c r="AG54" i="3" a="1"/>
  <c r="AG54" i="3" s="1"/>
  <c r="AK54" i="3" s="1"/>
  <c r="AG36" i="3" a="1"/>
  <c r="AG36" i="3" s="1"/>
  <c r="AG48" i="3" a="1"/>
  <c r="AG48" i="3" s="1"/>
  <c r="AG10" i="3" a="1"/>
  <c r="AG10" i="3" s="1"/>
  <c r="AG30" i="3" a="1"/>
  <c r="AG30" i="3"/>
  <c r="AG22" i="3" a="1"/>
  <c r="AG22" i="3" s="1"/>
  <c r="AG11" i="3" a="1"/>
  <c r="AG11" i="3" s="1"/>
  <c r="AG23" i="3" a="1"/>
  <c r="AG23" i="3" s="1"/>
  <c r="AG42" i="3" a="1"/>
  <c r="AG42" i="3" s="1"/>
  <c r="AK42" i="3" s="1"/>
  <c r="AG24" i="3" a="1"/>
  <c r="AG24" i="3" s="1"/>
  <c r="AG12" i="3" a="1"/>
  <c r="AG12" i="3" s="1"/>
  <c r="AK12" i="3" s="1"/>
  <c r="AG25" i="3" a="1"/>
  <c r="AG25" i="3" s="1"/>
  <c r="AG31" i="3" a="1"/>
  <c r="AG31" i="3"/>
  <c r="AG43" i="3" a="1"/>
  <c r="AG43" i="3" s="1"/>
  <c r="AG13" i="3" a="1"/>
  <c r="AG13" i="3" s="1"/>
  <c r="AG49" i="3" a="1"/>
  <c r="AG49" i="3" s="1"/>
  <c r="AG37" i="3" a="1"/>
  <c r="AG37" i="3" s="1"/>
  <c r="AK37" i="3" s="1"/>
  <c r="AG55" i="3" a="1"/>
  <c r="AG55" i="3" s="1"/>
  <c r="AH14" i="3" a="1"/>
  <c r="AH14" i="3" s="1"/>
  <c r="AH50" i="3" a="1"/>
  <c r="AH50" i="3" s="1"/>
  <c r="AH32" i="3" a="1"/>
  <c r="AH32" i="3" s="1"/>
  <c r="AL32" i="3" s="1"/>
  <c r="AH44" i="3" a="1"/>
  <c r="AH44" i="3" s="1"/>
  <c r="AH2" i="3" a="1"/>
  <c r="AH2" i="3" s="1"/>
  <c r="AH38" i="3" a="1"/>
  <c r="AH38" i="3" s="1"/>
  <c r="AH26" i="3" a="1"/>
  <c r="AH26" i="3" s="1"/>
  <c r="AL26" i="3" s="1"/>
  <c r="AH15" i="3" a="1"/>
  <c r="AH15" i="3" s="1"/>
  <c r="AH3" i="3" a="1"/>
  <c r="AH3" i="3" s="1"/>
  <c r="AL3" i="3" s="1"/>
  <c r="AH51" i="3" a="1"/>
  <c r="AH51" i="3" s="1"/>
  <c r="AH45" i="3" a="1"/>
  <c r="AH45" i="3" s="1"/>
  <c r="AL45" i="3" s="1"/>
  <c r="AH39" i="3" a="1"/>
  <c r="AH39" i="3" s="1"/>
  <c r="AH33" i="3" a="1"/>
  <c r="AH33" i="3" s="1"/>
  <c r="AH16" i="3" a="1"/>
  <c r="AH16" i="3" s="1"/>
  <c r="AH4" i="3" a="1"/>
  <c r="AH4" i="3" s="1"/>
  <c r="AL4" i="3" s="1"/>
  <c r="AH17" i="3" a="1"/>
  <c r="AH17" i="3" s="1"/>
  <c r="AH27" i="3" a="1"/>
  <c r="AH27" i="3" s="1"/>
  <c r="AH5" i="3" a="1"/>
  <c r="AH5" i="3" s="1"/>
  <c r="AH52" i="3" a="1"/>
  <c r="AH52" i="3" s="1"/>
  <c r="AL52" i="3" s="1"/>
  <c r="AH18" i="3" a="1"/>
  <c r="AH18" i="3" s="1"/>
  <c r="AH6" i="3" a="1"/>
  <c r="AH6" i="3" s="1"/>
  <c r="AH19" i="3" a="1"/>
  <c r="AH19" i="3" s="1"/>
  <c r="AH28" i="3" a="1"/>
  <c r="AH28" i="3" s="1"/>
  <c r="AL28" i="3" s="1"/>
  <c r="AH40" i="3" a="1"/>
  <c r="AH40" i="3" s="1"/>
  <c r="AH7" i="3" a="1"/>
  <c r="AH7" i="3" s="1"/>
  <c r="AL7" i="3" s="1"/>
  <c r="AH46" i="3" a="1"/>
  <c r="AH46" i="3" s="1"/>
  <c r="AH34" i="3" a="1"/>
  <c r="AH34" i="3" s="1"/>
  <c r="AL34" i="3" s="1"/>
  <c r="AH20" i="3" a="1"/>
  <c r="AH20" i="3" s="1"/>
  <c r="AH21" i="3" a="1"/>
  <c r="AH21" i="3" s="1"/>
  <c r="AH29" i="3" a="1"/>
  <c r="AH29" i="3" s="1"/>
  <c r="AH41" i="3" a="1"/>
  <c r="AH41" i="3" s="1"/>
  <c r="AL41" i="3" s="1"/>
  <c r="AH8" i="3" a="1"/>
  <c r="AH8" i="3" s="1"/>
  <c r="AH47" i="3" a="1"/>
  <c r="AH47" i="3" s="1"/>
  <c r="AH35" i="3" a="1"/>
  <c r="AH35" i="3" s="1"/>
  <c r="AH53" i="3" a="1"/>
  <c r="AH53" i="3" s="1"/>
  <c r="AL53" i="3" s="1"/>
  <c r="AH9" i="3" a="1"/>
  <c r="AH9" i="3" s="1"/>
  <c r="AH54" i="3" a="1"/>
  <c r="AH54" i="3" s="1"/>
  <c r="AH36" i="3" a="1"/>
  <c r="AH36" i="3" s="1"/>
  <c r="AL36" i="3" s="1"/>
  <c r="AH48" i="3" a="1"/>
  <c r="AH48" i="3" s="1"/>
  <c r="AL48" i="3" s="1"/>
  <c r="AH10" i="3" a="1"/>
  <c r="AH10" i="3" s="1"/>
  <c r="AH30" i="3" a="1"/>
  <c r="AH30" i="3" s="1"/>
  <c r="AL30" i="3" s="1"/>
  <c r="AH22" i="3" a="1"/>
  <c r="AH22" i="3" s="1"/>
  <c r="AH11" i="3" a="1"/>
  <c r="AH11" i="3"/>
  <c r="AH23" i="3" a="1"/>
  <c r="AH23" i="3" s="1"/>
  <c r="AL23" i="3" s="1"/>
  <c r="AH42" i="3" a="1"/>
  <c r="AH42" i="3" s="1"/>
  <c r="AH24" i="3" a="1"/>
  <c r="AH24" i="3" s="1"/>
  <c r="AL24" i="3" s="1"/>
  <c r="AH12" i="3" a="1"/>
  <c r="AH12" i="3" s="1"/>
  <c r="AL12" i="3" s="1"/>
  <c r="AH25" i="3" a="1"/>
  <c r="AH25" i="3" s="1"/>
  <c r="AL25" i="3" s="1"/>
  <c r="AH31" i="3" a="1"/>
  <c r="AH31" i="3" s="1"/>
  <c r="AH43" i="3" a="1"/>
  <c r="AH43" i="3" s="1"/>
  <c r="AH13" i="3" a="1"/>
  <c r="AH13" i="3"/>
  <c r="AL13" i="3" s="1"/>
  <c r="AH49" i="3" a="1"/>
  <c r="AH49" i="3" s="1"/>
  <c r="AH37" i="3" a="1"/>
  <c r="AH37" i="3" s="1"/>
  <c r="AH55" i="3" a="1"/>
  <c r="AH55" i="3" s="1"/>
  <c r="AL55" i="3" s="1"/>
  <c r="AI14" i="3" a="1"/>
  <c r="AI14" i="3" s="1"/>
  <c r="AM14" i="3" s="1"/>
  <c r="AI50" i="3" a="1"/>
  <c r="AI50" i="3" s="1"/>
  <c r="AI32" i="3" a="1"/>
  <c r="AI32" i="3" s="1"/>
  <c r="AM32" i="3" s="1"/>
  <c r="AI44" i="3" a="1"/>
  <c r="AI44" i="3" s="1"/>
  <c r="AI2" i="3" a="1"/>
  <c r="AI2" i="3" s="1"/>
  <c r="AM2" i="3" s="1"/>
  <c r="AI38" i="3" a="1"/>
  <c r="AI38" i="3" s="1"/>
  <c r="AI26" i="3" a="1"/>
  <c r="AI26" i="3" s="1"/>
  <c r="AI15" i="3" a="1"/>
  <c r="AI15" i="3" s="1"/>
  <c r="AM15" i="3" s="1"/>
  <c r="AI3" i="3" a="1"/>
  <c r="AI3" i="3" s="1"/>
  <c r="AM3" i="3" s="1"/>
  <c r="AI51" i="3" a="1"/>
  <c r="AI51" i="3" s="1"/>
  <c r="AM51" i="3" s="1"/>
  <c r="AI45" i="3" a="1"/>
  <c r="AI45" i="3" s="1"/>
  <c r="AM45" i="3" s="1"/>
  <c r="AI39" i="3" a="1"/>
  <c r="AI39" i="3" s="1"/>
  <c r="AM39" i="3" s="1"/>
  <c r="AI33" i="3" a="1"/>
  <c r="AI33" i="3" s="1"/>
  <c r="AM33" i="3" s="1"/>
  <c r="AI16" i="3" a="1"/>
  <c r="AI16" i="3" s="1"/>
  <c r="AM16" i="3" s="1"/>
  <c r="AI4" i="3" a="1"/>
  <c r="AI4" i="3" s="1"/>
  <c r="AI17" i="3" a="1"/>
  <c r="AI17" i="3" s="1"/>
  <c r="AM17" i="3" s="1"/>
  <c r="AI27" i="3" a="1"/>
  <c r="AI27" i="3" s="1"/>
  <c r="AM27" i="3" s="1"/>
  <c r="AI5" i="3" a="1"/>
  <c r="AI5" i="3" s="1"/>
  <c r="AM5" i="3" s="1"/>
  <c r="AI52" i="3" a="1"/>
  <c r="AI52" i="3" s="1"/>
  <c r="AM52" i="3" s="1"/>
  <c r="AI18" i="3" a="1"/>
  <c r="AI18" i="3"/>
  <c r="AM18" i="3" s="1"/>
  <c r="AI6" i="3" a="1"/>
  <c r="AI6" i="3" s="1"/>
  <c r="AM6" i="3" s="1"/>
  <c r="AI19" i="3" a="1"/>
  <c r="AI19" i="3" s="1"/>
  <c r="AM19" i="3" s="1"/>
  <c r="AI28" i="3" a="1"/>
  <c r="AI28" i="3" s="1"/>
  <c r="AI40" i="3" a="1"/>
  <c r="AI40" i="3"/>
  <c r="AM40" i="3" s="1"/>
  <c r="AI7" i="3" a="1"/>
  <c r="AI7" i="3" s="1"/>
  <c r="AM7" i="3" s="1"/>
  <c r="AI46" i="3" a="1"/>
  <c r="AI46" i="3" s="1"/>
  <c r="AM46" i="3" s="1"/>
  <c r="AI34" i="3" a="1"/>
  <c r="AI34" i="3" s="1"/>
  <c r="AM34" i="3" s="1"/>
  <c r="AI20" i="3" a="1"/>
  <c r="AI20" i="3" s="1"/>
  <c r="AM20" i="3" s="1"/>
  <c r="AI21" i="3" a="1"/>
  <c r="AI21" i="3" s="1"/>
  <c r="AM21" i="3" s="1"/>
  <c r="AI29" i="3" a="1"/>
  <c r="AI29" i="3" s="1"/>
  <c r="AM29" i="3" s="1"/>
  <c r="AI41" i="3" a="1"/>
  <c r="AI41" i="3" s="1"/>
  <c r="AM41" i="3" s="1"/>
  <c r="AI8" i="3" a="1"/>
  <c r="AI8" i="3"/>
  <c r="AM8" i="3" s="1"/>
  <c r="AI47" i="3" a="1"/>
  <c r="AI47" i="3" s="1"/>
  <c r="AM47" i="3" s="1"/>
  <c r="AI35" i="3" a="1"/>
  <c r="AI35" i="3" s="1"/>
  <c r="AM35" i="3" s="1"/>
  <c r="AI53" i="3" a="1"/>
  <c r="AI53" i="3" s="1"/>
  <c r="AM53" i="3" s="1"/>
  <c r="AI9" i="3" a="1"/>
  <c r="AI9" i="3"/>
  <c r="AM9" i="3" s="1"/>
  <c r="AI54" i="3" a="1"/>
  <c r="AI54" i="3" s="1"/>
  <c r="AM54" i="3" s="1"/>
  <c r="AI36" i="3" a="1"/>
  <c r="AI36" i="3" s="1"/>
  <c r="AM36" i="3" s="1"/>
  <c r="AI48" i="3" a="1"/>
  <c r="AI48" i="3" s="1"/>
  <c r="AI10" i="3" a="1"/>
  <c r="AI10" i="3" s="1"/>
  <c r="AM10" i="3" s="1"/>
  <c r="AI30" i="3" a="1"/>
  <c r="AI30" i="3" s="1"/>
  <c r="AM30" i="3" s="1"/>
  <c r="AI22" i="3" a="1"/>
  <c r="AI22" i="3" s="1"/>
  <c r="AM22" i="3" s="1"/>
  <c r="AI11" i="3" a="1"/>
  <c r="AI11" i="3" s="1"/>
  <c r="AM11" i="3" s="1"/>
  <c r="AI23" i="3" a="1"/>
  <c r="AI23" i="3"/>
  <c r="AM23" i="3" s="1"/>
  <c r="AI42" i="3" a="1"/>
  <c r="AI42" i="3" s="1"/>
  <c r="AM42" i="3" s="1"/>
  <c r="AI24" i="3" a="1"/>
  <c r="AI24" i="3" s="1"/>
  <c r="AM24" i="3" s="1"/>
  <c r="AI12" i="3" a="1"/>
  <c r="AI12" i="3" s="1"/>
  <c r="AM12" i="3" s="1"/>
  <c r="AI25" i="3" a="1"/>
  <c r="AI25" i="3" s="1"/>
  <c r="AM25" i="3" s="1"/>
  <c r="AI31" i="3" a="1"/>
  <c r="AI31" i="3" s="1"/>
  <c r="AM31" i="3" s="1"/>
  <c r="AI43" i="3" a="1"/>
  <c r="AI43" i="3" s="1"/>
  <c r="AM43" i="3" s="1"/>
  <c r="AI13" i="3" a="1"/>
  <c r="AI13" i="3" s="1"/>
  <c r="AM13" i="3" s="1"/>
  <c r="AI49" i="3" a="1"/>
  <c r="AI49" i="3"/>
  <c r="AM49" i="3" s="1"/>
  <c r="AI37" i="3" a="1"/>
  <c r="AI37" i="3" s="1"/>
  <c r="AM37" i="3" s="1"/>
  <c r="AI55" i="3" a="1"/>
  <c r="AI55" i="3" s="1"/>
  <c r="AM55" i="3" s="1"/>
  <c r="AJ50" i="3"/>
  <c r="AJ44" i="3"/>
  <c r="AJ2" i="3"/>
  <c r="AJ38" i="3"/>
  <c r="AJ15" i="3"/>
  <c r="AJ51" i="3"/>
  <c r="AJ39" i="3"/>
  <c r="AJ33" i="3"/>
  <c r="AJ16" i="3"/>
  <c r="AJ17" i="3"/>
  <c r="AJ27" i="3"/>
  <c r="AJ5" i="3"/>
  <c r="AJ18" i="3"/>
  <c r="AJ19" i="3"/>
  <c r="AJ40" i="3"/>
  <c r="AJ46" i="3"/>
  <c r="AJ20" i="3"/>
  <c r="AJ29" i="3"/>
  <c r="AJ8" i="3"/>
  <c r="AJ47" i="3"/>
  <c r="AN47" i="3" s="1"/>
  <c r="AJ35" i="3"/>
  <c r="AJ9" i="3"/>
  <c r="AJ54" i="3"/>
  <c r="AJ36" i="3"/>
  <c r="AJ48" i="3"/>
  <c r="AJ10" i="3"/>
  <c r="AJ30" i="3"/>
  <c r="AJ22" i="3"/>
  <c r="AJ23" i="3"/>
  <c r="AJ42" i="3"/>
  <c r="AJ24" i="3"/>
  <c r="AJ25" i="3"/>
  <c r="AJ31" i="3"/>
  <c r="AJ43" i="3"/>
  <c r="AJ49" i="3"/>
  <c r="AJ55" i="3"/>
  <c r="AK50" i="3"/>
  <c r="AK44" i="3"/>
  <c r="AK38" i="3"/>
  <c r="AK15" i="3"/>
  <c r="AK3" i="3"/>
  <c r="AK51" i="3"/>
  <c r="AK45" i="3"/>
  <c r="AK39" i="3"/>
  <c r="AK16" i="3"/>
  <c r="AK4" i="3"/>
  <c r="AK17" i="3"/>
  <c r="AK5" i="3"/>
  <c r="AK52" i="3"/>
  <c r="AK18" i="3"/>
  <c r="AK19" i="3"/>
  <c r="AK28" i="3"/>
  <c r="AK40" i="3"/>
  <c r="AK46" i="3"/>
  <c r="AK34" i="3"/>
  <c r="AK20" i="3"/>
  <c r="AK29" i="3"/>
  <c r="AK8" i="3"/>
  <c r="AK35" i="3"/>
  <c r="AK53" i="3"/>
  <c r="AK9" i="3"/>
  <c r="AK36" i="3"/>
  <c r="AK48" i="3"/>
  <c r="AK10" i="3"/>
  <c r="AK30" i="3"/>
  <c r="AK22" i="3"/>
  <c r="AK11" i="3"/>
  <c r="AK23" i="3"/>
  <c r="AK24" i="3"/>
  <c r="AK25" i="3"/>
  <c r="AK31" i="3"/>
  <c r="AK43" i="3"/>
  <c r="AK13" i="3"/>
  <c r="AK49" i="3"/>
  <c r="AK55" i="3"/>
  <c r="AL14" i="3"/>
  <c r="AL50" i="3"/>
  <c r="AL44" i="3"/>
  <c r="AL2" i="3"/>
  <c r="AL38" i="3"/>
  <c r="AL15" i="3"/>
  <c r="AL51" i="3"/>
  <c r="AL39" i="3"/>
  <c r="AL33" i="3"/>
  <c r="AL16" i="3"/>
  <c r="AL17" i="3"/>
  <c r="AL27" i="3"/>
  <c r="AL5" i="3"/>
  <c r="AL18" i="3"/>
  <c r="AL6" i="3"/>
  <c r="AL19" i="3"/>
  <c r="AL40" i="3"/>
  <c r="AL46" i="3"/>
  <c r="AL20" i="3"/>
  <c r="AL21" i="3"/>
  <c r="AL29" i="3"/>
  <c r="AL8" i="3"/>
  <c r="AL47" i="3"/>
  <c r="AL35" i="3"/>
  <c r="AL9" i="3"/>
  <c r="AL54" i="3"/>
  <c r="AL10" i="3"/>
  <c r="AL22" i="3"/>
  <c r="AL11" i="3"/>
  <c r="AL42" i="3"/>
  <c r="AL31" i="3"/>
  <c r="AL43" i="3"/>
  <c r="AL49" i="3"/>
  <c r="AL37" i="3"/>
  <c r="AM50" i="3"/>
  <c r="AM44" i="3"/>
  <c r="AM38" i="3"/>
  <c r="AM26" i="3"/>
  <c r="AM4" i="3"/>
  <c r="AM28" i="3"/>
  <c r="AM48" i="3"/>
  <c r="AN33" i="3"/>
  <c r="AN49" i="3"/>
  <c r="AN38" i="3" l="1"/>
  <c r="AN3" i="3"/>
  <c r="AN8" i="3"/>
  <c r="AN27" i="3"/>
  <c r="AN35" i="3"/>
  <c r="AN23" i="3"/>
  <c r="AN44" i="3"/>
  <c r="AN14" i="3"/>
  <c r="AN24" i="3"/>
  <c r="AN5" i="3"/>
  <c r="AN29" i="3"/>
  <c r="AN46" i="3"/>
  <c r="AN19" i="3"/>
  <c r="AN42" i="3"/>
  <c r="AN2" i="3"/>
  <c r="AN31" i="3"/>
  <c r="AN12" i="3"/>
  <c r="AN41" i="3"/>
  <c r="AN26" i="3"/>
  <c r="AN21" i="3"/>
  <c r="AN37" i="3"/>
  <c r="AN6" i="3"/>
  <c r="AN22" i="3"/>
  <c r="AN10" i="3"/>
  <c r="AN40" i="3"/>
  <c r="AN17" i="3"/>
  <c r="AN43" i="3"/>
  <c r="AN4" i="3"/>
  <c r="AN51" i="3"/>
  <c r="AN15" i="3"/>
  <c r="AN25" i="3"/>
  <c r="AN16" i="3"/>
  <c r="AN50" i="3"/>
  <c r="AN54" i="3"/>
  <c r="AN9" i="3"/>
  <c r="AN20" i="3"/>
  <c r="AN18" i="3"/>
  <c r="AN39" i="3"/>
  <c r="AN7" i="3"/>
  <c r="AN30" i="3"/>
  <c r="AN11" i="3"/>
  <c r="AN48" i="3"/>
  <c r="AN28" i="3"/>
  <c r="AN53" i="3"/>
  <c r="AN55" i="3"/>
  <c r="AN36" i="3"/>
  <c r="AN34" i="3"/>
  <c r="AN32" i="3"/>
  <c r="AN45" i="3"/>
  <c r="AN13" i="3"/>
  <c r="AN5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928F1E-FD31-E045-B34E-48D947A4BC31}" keepAlive="1" name="Query - Table U5" description="Connection to the 'Table U5' query in the workbook." type="5" refreshedVersion="8" background="1" saveData="1">
    <dbPr connection="Provider=Microsoft.Mashup.OleDb.1;Data Source=$Workbook$;Location=&quot;Table U5&quot;;Extended Properties=&quot;&quot;" command="SELECT * FROM [Table U5]"/>
  </connection>
  <connection id="2" xr16:uid="{DAEC5689-7273-0A43-9138-374E5E9AB5F0}" keepAlive="1" name="Query - Table U5 (2)" description="Connection to the 'Table U5 (2)' query in the workbook." type="5" refreshedVersion="8" background="1" saveData="1">
    <dbPr connection="Provider=Microsoft.Mashup.OleDb.1;Data Source=$Workbook$;Location=&quot;Table U5 (2)&quot;;Extended Properties=&quot;&quot;" command="SELECT * FROM [Table U5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<sst xmlns="http://schemas.openxmlformats.org/spreadsheetml/2006/main" count="222" uniqueCount="65">
  <si>
    <t>Year</t>
  </si>
  <si>
    <t>Sub-sector</t>
  </si>
  <si>
    <t>Catering - Electricity</t>
  </si>
  <si>
    <t>Catering - Natural gas</t>
  </si>
  <si>
    <t>Catering - Oil</t>
  </si>
  <si>
    <t>Catering - Heat</t>
  </si>
  <si>
    <t>Computing - Electricity</t>
  </si>
  <si>
    <t>Computing - Natural gas</t>
  </si>
  <si>
    <t>Computing - Oil</t>
  </si>
  <si>
    <t>Computing - Heat</t>
  </si>
  <si>
    <t>Cooling and Ventilation - Electricity</t>
  </si>
  <si>
    <t>Cooling and Ventilation - Natural gas</t>
  </si>
  <si>
    <t>Cooling and Ventilation - Oil</t>
  </si>
  <si>
    <t>Cooling and Ventilation - Heat</t>
  </si>
  <si>
    <t>Hot Water - Electricity</t>
  </si>
  <si>
    <t>Hot Water - Natural gas</t>
  </si>
  <si>
    <t>Hot Water - Oil</t>
  </si>
  <si>
    <t>Hot Water - Heat</t>
  </si>
  <si>
    <t>Heating - Electricity</t>
  </si>
  <si>
    <t>Heating - Natural gas</t>
  </si>
  <si>
    <t>Heating - Oil</t>
  </si>
  <si>
    <t>Heating - Heat</t>
  </si>
  <si>
    <t>Lighting - Electricity</t>
  </si>
  <si>
    <t>Lighting - Natural gas</t>
  </si>
  <si>
    <t>Lighting - Oil</t>
  </si>
  <si>
    <t>Lighting - Heat</t>
  </si>
  <si>
    <t>Other - Electricity</t>
  </si>
  <si>
    <t>Other - Natural gas</t>
  </si>
  <si>
    <t>Other - Oil</t>
  </si>
  <si>
    <t>Other - Heat</t>
  </si>
  <si>
    <t>Storage</t>
  </si>
  <si>
    <t>Education</t>
  </si>
  <si>
    <t>Emergency Services</t>
  </si>
  <si>
    <t>Retail</t>
  </si>
  <si>
    <t>Hospitality</t>
  </si>
  <si>
    <t>Military</t>
  </si>
  <si>
    <t>Offices</t>
  </si>
  <si>
    <t>Health</t>
  </si>
  <si>
    <t>Electricity</t>
  </si>
  <si>
    <t>Natural gas</t>
  </si>
  <si>
    <t>Oil</t>
  </si>
  <si>
    <t>Solid fuel</t>
  </si>
  <si>
    <t>Heat</t>
  </si>
  <si>
    <t>Bioenergy &amp; waste</t>
  </si>
  <si>
    <t>(Fuel Type)</t>
  </si>
  <si>
    <t>(kgCO₂e per ktoe)</t>
  </si>
  <si>
    <t>BEIS 2022 GHG Conversion Factors</t>
  </si>
  <si>
    <t>Total Electricity</t>
  </si>
  <si>
    <t>Total Natural Gas</t>
  </si>
  <si>
    <t>Total Oil</t>
  </si>
  <si>
    <t>Total Heat</t>
  </si>
  <si>
    <t>Electricity CO₂</t>
  </si>
  <si>
    <t>Natural Gas CO₂</t>
  </si>
  <si>
    <t>Oil CO₂</t>
  </si>
  <si>
    <t>Heat CO₂</t>
  </si>
  <si>
    <t>Total CO₂ Emissions</t>
  </si>
  <si>
    <t>Row Labels</t>
  </si>
  <si>
    <t>Grand Total</t>
  </si>
  <si>
    <t>Natural Gas</t>
  </si>
  <si>
    <t>CO₂ Emissions</t>
  </si>
  <si>
    <t>Community, arts &amp; leisure</t>
  </si>
  <si>
    <t>Community, arts and leisure</t>
  </si>
  <si>
    <t>Column1</t>
  </si>
  <si>
    <t>(All)</t>
  </si>
  <si>
    <t>UK ENERGY CONSUMPTION AND CO₂ EMISSIONS DASHBOARD (2016-2021)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</si>
</sst>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6">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scheme val="minor"/>
    </font>
    <font>
      <b/>
      <sz val="30"/>
      <color theme="0"/>
      <name val="Arial Bold"/>
    </font>
    <font>
      <b/>
      <sz val="48"/>
      <color theme="0"/>
      <name val="Aptos Narrow (Body)"/>
    </font>
  </fonts>
  <fills count="3">
    <fill>
      <patternFill patternType="none"/>
    </fill>
    <fill>
      <patternFill patternType="gray125"/>
    </fill>
    <fill>
      <patternFill patternType="solid">
        <fgColor theme="9" tint="-0.49998474074526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0" fontId="2" fillId="0" borderId="0" xfId="0" applyFont="1"/>
    <xf numFmtId="164" fontId="0" fillId="0" borderId="0" xfId="1" applyNumberFormat="1" applyFont="1"/>
    <xf numFmtId="0" fontId="0" fillId="0" borderId="0" xfId="0" pivotButton="1"/>
    <xf numFmtId="0" fontId="0" fillId="0" borderId="0" xfId="0" applyAlignment="1">
      <alignment horizontal="left"/>
    </xf>
    <xf numFmtId="164" fontId="0" fillId="0" borderId="0" xfId="0" applyNumberFormat="1"/>
    <xf numFmtId="0" fontId="3" fillId="0" borderId="0" xfId="0" applyFont="1" applyAlignment="1">
      <alignment horizontal="center"/>
    </xf>
    <xf numFmtId="0" fontId="4" fillId="2" borderId="0" xfId="0" applyFont="1" applyFill="1" applyAlignment="1">
      <alignment horizontal="center" vertical="center"/>
    </xf>
    <xf numFmtId="0" fontId="0" fillId="0" borderId="0" xfId="0" applyNumberFormat="1"/>
    <xf numFmtId="0" fontId="5" fillId="2" borderId="0" xfId="0" applyFont="1" applyFill="1" applyAlignment="1">
      <alignment horizontal="center" vertical="center"/>
    </xf>
  </cellXfs>
  <cellStyles count="2">
    <cellStyle name="Comma" xfId="1" builtinId="3"/>
    <cellStyle name="Normal" xfId="0" builtinId="0"/>
  </cellStyles>
  <dxfs count="14">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6"/>
        </bottom>
        <vertical/>
        <horizontal/>
      </border>
    </dxf>
    <dxf>
      <font>
        <b/>
        <i val="0"/>
        <color theme="1"/>
      </font>
      <border>
        <left style="thin">
          <color theme="6"/>
        </left>
        <right style="thin">
          <color theme="6"/>
        </right>
        <top style="thin">
          <color theme="6"/>
        </top>
        <bottom style="thin">
          <color theme="6"/>
        </bottom>
        <vertical/>
        <horizontal/>
      </border>
    </dxf>
  </dxfs>
  <tableStyles count="1" defaultTableStyle="TableStyleMedium2" defaultPivotStyle="PivotStyleLight16">
    <tableStyle name="My sstyle" pivot="0" table="0" count="10" xr9:uid="{A1659AF4-8645-F24B-AFB7-E56BD03E5A97}">
      <tableStyleElement type="wholeTable" dxfId="13"/>
      <tableStyleElement type="headerRow" dxfId="12"/>
    </tableStyle>
  </tableStyles>
  <colors>
    <mruColors>
      <color rgb="FF424242"/>
      <color rgb="FF0288D1"/>
      <color rgb="FFFF5722"/>
      <color rgb="FF4CAF50"/>
      <color rgb="FFFF6B19"/>
      <color rgb="FF607D8B"/>
      <color rgb="FF2196F3"/>
      <color rgb="FFFFD700"/>
      <color rgb="FF9C27B0"/>
      <color rgb="FF00BCD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[UK_Energy_CO2_Emissions_Analysis_2016_2021.xlsx]Pivot Table!PivotTable14</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b="1"/>
              <a:t>Sub-sector CO₂ Emissions Share (by</a:t>
            </a:r>
            <a:r>
              <a:rPr lang="en-GB" sz="1800" b="1" baseline="0"/>
              <a:t> Y</a:t>
            </a:r>
            <a:r>
              <a:rPr lang="en-GB" sz="1800" b="1"/>
              <a:t>ear)</a:t>
            </a:r>
          </a:p>
        </c:rich>
      </c:tx>
      <c:layout>
        <c:manualLayout>
          <c:xMode val="edge"/>
          <c:yMode val="edge"/>
          <c:x val="0.24931760343877127"/>
          <c:y val="1.073925787041953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0000"/>
          </a:solidFill>
          <a:ln w="19050">
            <a:noFill/>
          </a:ln>
          <a:effectLst/>
        </c:spPr>
      </c:pivotFmt>
      <c:pivotFmt>
        <c:idx val="2"/>
        <c:spPr>
          <a:solidFill>
            <a:srgbClr val="8BC34A"/>
          </a:solidFill>
          <a:ln w="19050">
            <a:noFill/>
          </a:ln>
          <a:effectLst/>
        </c:spPr>
      </c:pivotFmt>
      <c:pivotFmt>
        <c:idx val="3"/>
        <c:spPr>
          <a:solidFill>
            <a:srgbClr val="009688"/>
          </a:solidFill>
          <a:ln w="19050">
            <a:noFill/>
          </a:ln>
          <a:effectLst/>
        </c:spPr>
      </c:pivotFmt>
      <c:pivotFmt>
        <c:idx val="4"/>
        <c:spPr>
          <a:solidFill>
            <a:srgbClr val="00BCD4"/>
          </a:solidFill>
          <a:ln w="19050">
            <a:noFill/>
          </a:ln>
          <a:effectLst/>
        </c:spPr>
      </c:pivotFmt>
      <c:pivotFmt>
        <c:idx val="5"/>
        <c:spPr>
          <a:solidFill>
            <a:srgbClr val="9C27B0"/>
          </a:solidFill>
          <a:ln w="19050">
            <a:noFill/>
          </a:ln>
          <a:effectLst/>
        </c:spPr>
      </c:pivotFmt>
      <c:pivotFmt>
        <c:idx val="6"/>
        <c:spPr>
          <a:solidFill>
            <a:srgbClr val="FFD700"/>
          </a:solidFill>
          <a:ln w="19050">
            <a:noFill/>
          </a:ln>
          <a:effectLst/>
        </c:spPr>
      </c:pivotFmt>
      <c:pivotFmt>
        <c:idx val="7"/>
        <c:spPr>
          <a:solidFill>
            <a:srgbClr val="2196F3"/>
          </a:solidFill>
          <a:ln w="19050">
            <a:noFill/>
          </a:ln>
          <a:effectLst/>
        </c:spPr>
      </c:pivotFmt>
      <c:pivotFmt>
        <c:idx val="8"/>
        <c:spPr>
          <a:solidFill>
            <a:srgbClr val="FF6B19"/>
          </a:solidFill>
          <a:ln w="19050">
            <a:noFill/>
          </a:ln>
          <a:effectLst/>
        </c:spPr>
      </c:pivotFmt>
      <c:pivotFmt>
        <c:idx val="9"/>
        <c:spPr>
          <a:solidFill>
            <a:srgbClr val="607D8B"/>
          </a:solidFill>
          <a:ln w="19050">
            <a:noFill/>
          </a:ln>
          <a:effectLst/>
        </c:spPr>
      </c:pivotFmt>
    </c:pivotFmts>
    <c:plotArea>
      <c:layout/>
      <c:pieChart>
        <c:varyColors val="1"/>
        <c:ser>
          <c:idx val="0"/>
          <c:order val="0"/>
          <c:tx>
            <c:strRef>
              <c:f>'Pivot Table'!$B$42</c:f>
              <c:strCache>
                <c:ptCount val="1"/>
                <c:pt idx="0">
                  <c:v>Total</c:v>
                </c:pt>
              </c:strCache>
            </c:strRef>
          </c:tx>
          <c:spPr>
            <a:ln>
              <a:noFill/>
            </a:ln>
          </c:spPr>
          <c:dPt>
            <c:idx val="0"/>
            <c:bubble3D val="0"/>
            <c:spPr>
              <a:solidFill>
                <a:srgbClr val="009688"/>
              </a:solidFill>
              <a:ln w="19050">
                <a:noFill/>
              </a:ln>
              <a:effectLst/>
            </c:spPr>
            <c:extLst>
              <c:ext xmlns:c16="http://schemas.microsoft.com/office/drawing/2014/chart" uri="{C3380CC4-5D6E-409C-BE32-E72D297353CC}">
                <c16:uniqueId val="{0000000D-D477-274C-BB46-A8AB4A188520}"/>
              </c:ext>
            </c:extLst>
          </c:dPt>
          <c:dPt>
            <c:idx val="1"/>
            <c:bubble3D val="0"/>
            <c:spPr>
              <a:solidFill>
                <a:srgbClr val="8BC34A"/>
              </a:solidFill>
              <a:ln w="19050">
                <a:noFill/>
              </a:ln>
              <a:effectLst/>
            </c:spPr>
            <c:extLst>
              <c:ext xmlns:c16="http://schemas.microsoft.com/office/drawing/2014/chart" uri="{C3380CC4-5D6E-409C-BE32-E72D297353CC}">
                <c16:uniqueId val="{0000000C-D477-274C-BB46-A8AB4A188520}"/>
              </c:ext>
            </c:extLst>
          </c:dPt>
          <c:dPt>
            <c:idx val="2"/>
            <c:bubble3D val="0"/>
            <c:spPr>
              <a:solidFill>
                <a:srgbClr val="FF0000"/>
              </a:solidFill>
              <a:ln w="19050">
                <a:noFill/>
              </a:ln>
              <a:effectLst/>
            </c:spPr>
            <c:extLst>
              <c:ext xmlns:c16="http://schemas.microsoft.com/office/drawing/2014/chart" uri="{C3380CC4-5D6E-409C-BE32-E72D297353CC}">
                <c16:uniqueId val="{00000007-D477-274C-BB46-A8AB4A188520}"/>
              </c:ext>
            </c:extLst>
          </c:dPt>
          <c:dPt>
            <c:idx val="3"/>
            <c:bubble3D val="0"/>
            <c:spPr>
              <a:solidFill>
                <a:srgbClr val="00BCD4"/>
              </a:solidFill>
              <a:ln w="19050">
                <a:noFill/>
              </a:ln>
              <a:effectLst/>
            </c:spPr>
            <c:extLst>
              <c:ext xmlns:c16="http://schemas.microsoft.com/office/drawing/2014/chart" uri="{C3380CC4-5D6E-409C-BE32-E72D297353CC}">
                <c16:uniqueId val="{0000000E-D477-274C-BB46-A8AB4A188520}"/>
              </c:ext>
            </c:extLst>
          </c:dPt>
          <c:dPt>
            <c:idx val="4"/>
            <c:bubble3D val="0"/>
            <c:spPr>
              <a:solidFill>
                <a:srgbClr val="9C27B0"/>
              </a:solidFill>
              <a:ln w="19050">
                <a:noFill/>
              </a:ln>
              <a:effectLst/>
            </c:spPr>
            <c:extLst>
              <c:ext xmlns:c16="http://schemas.microsoft.com/office/drawing/2014/chart" uri="{C3380CC4-5D6E-409C-BE32-E72D297353CC}">
                <c16:uniqueId val="{0000000F-D477-274C-BB46-A8AB4A188520}"/>
              </c:ext>
            </c:extLst>
          </c:dPt>
          <c:dPt>
            <c:idx val="5"/>
            <c:bubble3D val="0"/>
            <c:spPr>
              <a:solidFill>
                <a:srgbClr val="FFD700"/>
              </a:solidFill>
              <a:ln w="19050">
                <a:noFill/>
              </a:ln>
              <a:effectLst/>
            </c:spPr>
            <c:extLst>
              <c:ext xmlns:c16="http://schemas.microsoft.com/office/drawing/2014/chart" uri="{C3380CC4-5D6E-409C-BE32-E72D297353CC}">
                <c16:uniqueId val="{00000010-D477-274C-BB46-A8AB4A188520}"/>
              </c:ext>
            </c:extLst>
          </c:dPt>
          <c:dPt>
            <c:idx val="6"/>
            <c:bubble3D val="0"/>
            <c:spPr>
              <a:solidFill>
                <a:srgbClr val="2196F3"/>
              </a:solidFill>
              <a:ln w="19050">
                <a:noFill/>
              </a:ln>
              <a:effectLst/>
            </c:spPr>
            <c:extLst>
              <c:ext xmlns:c16="http://schemas.microsoft.com/office/drawing/2014/chart" uri="{C3380CC4-5D6E-409C-BE32-E72D297353CC}">
                <c16:uniqueId val="{00000011-D477-274C-BB46-A8AB4A188520}"/>
              </c:ext>
            </c:extLst>
          </c:dPt>
          <c:dPt>
            <c:idx val="7"/>
            <c:bubble3D val="0"/>
            <c:spPr>
              <a:solidFill>
                <a:srgbClr val="FF6B19"/>
              </a:solidFill>
              <a:ln w="19050">
                <a:noFill/>
              </a:ln>
              <a:effectLst/>
            </c:spPr>
            <c:extLst>
              <c:ext xmlns:c16="http://schemas.microsoft.com/office/drawing/2014/chart" uri="{C3380CC4-5D6E-409C-BE32-E72D297353CC}">
                <c16:uniqueId val="{00000012-D477-274C-BB46-A8AB4A188520}"/>
              </c:ext>
            </c:extLst>
          </c:dPt>
          <c:dPt>
            <c:idx val="8"/>
            <c:bubble3D val="0"/>
            <c:spPr>
              <a:solidFill>
                <a:srgbClr val="607D8B"/>
              </a:solidFill>
              <a:ln w="19050">
                <a:noFill/>
              </a:ln>
              <a:effectLst/>
            </c:spPr>
            <c:extLst>
              <c:ext xmlns:c16="http://schemas.microsoft.com/office/drawing/2014/chart" uri="{C3380CC4-5D6E-409C-BE32-E72D297353CC}">
                <c16:uniqueId val="{00000013-D477-274C-BB46-A8AB4A18852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f>'Pivot Table'!$A$43:$A$52</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Table'!$B$43:$B$52</c:f>
              <c:numCache>
                <c:formatCode>_(* #,##0_);_(* \(#,##0\);_(* "-"??_);_(@_)</c:formatCode>
                <c:ptCount val="9"/>
                <c:pt idx="0">
                  <c:v>33274178311.765289</c:v>
                </c:pt>
                <c:pt idx="1">
                  <c:v>42213422562.064896</c:v>
                </c:pt>
                <c:pt idx="2">
                  <c:v>12134901742.151079</c:v>
                </c:pt>
                <c:pt idx="3">
                  <c:v>40026487560.984398</c:v>
                </c:pt>
                <c:pt idx="4">
                  <c:v>44942518989.729866</c:v>
                </c:pt>
                <c:pt idx="5">
                  <c:v>4680819606.3648787</c:v>
                </c:pt>
                <c:pt idx="6">
                  <c:v>60364287943.73912</c:v>
                </c:pt>
                <c:pt idx="7">
                  <c:v>54121019249.957771</c:v>
                </c:pt>
                <c:pt idx="8">
                  <c:v>41952623465.075218</c:v>
                </c:pt>
              </c:numCache>
            </c:numRef>
          </c:val>
          <c:extLst>
            <c:ext xmlns:c16="http://schemas.microsoft.com/office/drawing/2014/chart" uri="{C3380CC4-5D6E-409C-BE32-E72D297353CC}">
              <c16:uniqueId val="{00000000-D477-274C-BB46-A8AB4A188520}"/>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3.0778443241118211E-2"/>
          <c:y val="0.93314299321191208"/>
          <c:w val="0.92881110257572141"/>
          <c:h val="4.896271835376303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[UK_Energy_CO2_Emissions_Analysis_2016_2021.xlsx]Pivot Table!PivotTable17</c:name>
    <c:fmtId val="11"/>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GB" sz="1800" b="1"/>
              <a:t>Fuel Type Usage by Sub-sector (by Year)</a:t>
            </a:r>
          </a:p>
        </c:rich>
      </c:tx>
      <c:layout>
        <c:manualLayout>
          <c:xMode val="edge"/>
          <c:yMode val="edge"/>
          <c:x val="0.29474932609775129"/>
          <c:y val="1.941747572815533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288D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72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242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CA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CAF50"/>
          </a:solidFill>
          <a:ln>
            <a:noFill/>
          </a:ln>
          <a:effectLst/>
        </c:spPr>
      </c:pivotFmt>
    </c:pivotFmts>
    <c:plotArea>
      <c:layout>
        <c:manualLayout>
          <c:layoutTarget val="inner"/>
          <c:xMode val="edge"/>
          <c:yMode val="edge"/>
          <c:x val="0.14085798396822016"/>
          <c:y val="8.8911015977371777E-2"/>
          <c:w val="0.69127961623040368"/>
          <c:h val="0.71095061539637638"/>
        </c:manualLayout>
      </c:layout>
      <c:barChart>
        <c:barDir val="col"/>
        <c:grouping val="stacked"/>
        <c:varyColors val="0"/>
        <c:ser>
          <c:idx val="0"/>
          <c:order val="0"/>
          <c:tx>
            <c:strRef>
              <c:f>'Pivot Table'!$B$74</c:f>
              <c:strCache>
                <c:ptCount val="1"/>
                <c:pt idx="0">
                  <c:v>Total Electricity</c:v>
                </c:pt>
              </c:strCache>
            </c:strRef>
          </c:tx>
          <c:spPr>
            <a:solidFill>
              <a:srgbClr val="0288D1"/>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Table'!$B$75:$B$84</c:f>
              <c:numCache>
                <c:formatCode>General</c:formatCode>
                <c:ptCount val="9"/>
                <c:pt idx="0">
                  <c:v>2284.7916528727828</c:v>
                </c:pt>
                <c:pt idx="1">
                  <c:v>3056.8111198103916</c:v>
                </c:pt>
                <c:pt idx="2">
                  <c:v>781.66474487494474</c:v>
                </c:pt>
                <c:pt idx="3">
                  <c:v>3869.9608561819105</c:v>
                </c:pt>
                <c:pt idx="4">
                  <c:v>5433.0592494833136</c:v>
                </c:pt>
                <c:pt idx="5">
                  <c:v>427.68238782923891</c:v>
                </c:pt>
                <c:pt idx="6">
                  <c:v>11692.421260732615</c:v>
                </c:pt>
                <c:pt idx="7">
                  <c:v>13445.162174409914</c:v>
                </c:pt>
                <c:pt idx="8">
                  <c:v>4616.3265538731412</c:v>
                </c:pt>
              </c:numCache>
            </c:numRef>
          </c:val>
          <c:extLst>
            <c:ext xmlns:c16="http://schemas.microsoft.com/office/drawing/2014/chart" uri="{C3380CC4-5D6E-409C-BE32-E72D297353CC}">
              <c16:uniqueId val="{00000000-8A66-C445-A9A9-F5EA484D9112}"/>
            </c:ext>
          </c:extLst>
        </c:ser>
        <c:ser>
          <c:idx val="1"/>
          <c:order val="1"/>
          <c:tx>
            <c:strRef>
              <c:f>'Pivot Table'!$C$74</c:f>
              <c:strCache>
                <c:ptCount val="1"/>
                <c:pt idx="0">
                  <c:v>Total Natural Gas</c:v>
                </c:pt>
              </c:strCache>
            </c:strRef>
          </c:tx>
          <c:spPr>
            <a:solidFill>
              <a:srgbClr val="FF5722"/>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Table'!$C$75:$C$84</c:f>
              <c:numCache>
                <c:formatCode>General</c:formatCode>
                <c:ptCount val="9"/>
                <c:pt idx="0">
                  <c:v>6291.5826353475959</c:v>
                </c:pt>
                <c:pt idx="1">
                  <c:v>8303.7688028115499</c:v>
                </c:pt>
                <c:pt idx="2">
                  <c:v>2589.0860070648891</c:v>
                </c:pt>
                <c:pt idx="3">
                  <c:v>9967.5239735682808</c:v>
                </c:pt>
                <c:pt idx="4">
                  <c:v>4862.7073039246507</c:v>
                </c:pt>
                <c:pt idx="5">
                  <c:v>659.42216857581434</c:v>
                </c:pt>
                <c:pt idx="6">
                  <c:v>7026.0021429102289</c:v>
                </c:pt>
                <c:pt idx="7">
                  <c:v>4666.8820084713134</c:v>
                </c:pt>
                <c:pt idx="8">
                  <c:v>3293.6449573256759</c:v>
                </c:pt>
              </c:numCache>
            </c:numRef>
          </c:val>
          <c:extLst>
            <c:ext xmlns:c16="http://schemas.microsoft.com/office/drawing/2014/chart" uri="{C3380CC4-5D6E-409C-BE32-E72D297353CC}">
              <c16:uniqueId val="{00000001-8A66-C445-A9A9-F5EA484D9112}"/>
            </c:ext>
          </c:extLst>
        </c:ser>
        <c:ser>
          <c:idx val="2"/>
          <c:order val="2"/>
          <c:tx>
            <c:strRef>
              <c:f>'Pivot Table'!$D$74</c:f>
              <c:strCache>
                <c:ptCount val="1"/>
                <c:pt idx="0">
                  <c:v>Total Oil</c:v>
                </c:pt>
              </c:strCache>
            </c:strRef>
          </c:tx>
          <c:spPr>
            <a:solidFill>
              <a:srgbClr val="424242"/>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Table'!$D$75:$D$84</c:f>
              <c:numCache>
                <c:formatCode>General</c:formatCode>
                <c:ptCount val="9"/>
                <c:pt idx="0">
                  <c:v>1790.6384120984465</c:v>
                </c:pt>
                <c:pt idx="1">
                  <c:v>1482.8462067808839</c:v>
                </c:pt>
                <c:pt idx="2">
                  <c:v>298.87337374304235</c:v>
                </c:pt>
                <c:pt idx="3">
                  <c:v>210.04096417082013</c:v>
                </c:pt>
                <c:pt idx="4">
                  <c:v>5442.6590587261999</c:v>
                </c:pt>
                <c:pt idx="5">
                  <c:v>113.67670299062669</c:v>
                </c:pt>
                <c:pt idx="6">
                  <c:v>2022.3308659427603</c:v>
                </c:pt>
                <c:pt idx="7">
                  <c:v>954.7722359651741</c:v>
                </c:pt>
                <c:pt idx="8">
                  <c:v>4181.5321795820482</c:v>
                </c:pt>
              </c:numCache>
            </c:numRef>
          </c:val>
          <c:extLst>
            <c:ext xmlns:c16="http://schemas.microsoft.com/office/drawing/2014/chart" uri="{C3380CC4-5D6E-409C-BE32-E72D297353CC}">
              <c16:uniqueId val="{00000002-8A66-C445-A9A9-F5EA484D9112}"/>
            </c:ext>
          </c:extLst>
        </c:ser>
        <c:ser>
          <c:idx val="3"/>
          <c:order val="3"/>
          <c:tx>
            <c:strRef>
              <c:f>'Pivot Table'!$E$74</c:f>
              <c:strCache>
                <c:ptCount val="1"/>
                <c:pt idx="0">
                  <c:v>Total Heat</c:v>
                </c:pt>
              </c:strCache>
            </c:strRef>
          </c:tx>
          <c:spPr>
            <a:solidFill>
              <a:srgbClr val="4CAF50"/>
            </a:solidFill>
            <a:ln>
              <a:noFill/>
            </a:ln>
            <a:effectLst/>
          </c:spPr>
          <c:invertIfNegative val="0"/>
          <c:dPt>
            <c:idx val="6"/>
            <c:invertIfNegative val="0"/>
            <c:bubble3D val="0"/>
            <c:spPr>
              <a:solidFill>
                <a:srgbClr val="4CAF50"/>
              </a:solidFill>
              <a:ln>
                <a:noFill/>
              </a:ln>
              <a:effectLst/>
            </c:spPr>
            <c:extLst>
              <c:ext xmlns:c16="http://schemas.microsoft.com/office/drawing/2014/chart" uri="{C3380CC4-5D6E-409C-BE32-E72D297353CC}">
                <c16:uniqueId val="{00000001-DA97-C54F-A779-B9292283080A}"/>
              </c:ext>
            </c:extLst>
          </c:dPt>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Table'!$E$75:$E$84</c:f>
              <c:numCache>
                <c:formatCode>General</c:formatCode>
                <c:ptCount val="9"/>
                <c:pt idx="0">
                  <c:v>6014.5328879579283</c:v>
                </c:pt>
                <c:pt idx="1">
                  <c:v>8568.1504598372358</c:v>
                </c:pt>
                <c:pt idx="2">
                  <c:v>2584.4327327071724</c:v>
                </c:pt>
                <c:pt idx="3">
                  <c:v>6186.913947423257</c:v>
                </c:pt>
                <c:pt idx="4">
                  <c:v>3536.087970080398</c:v>
                </c:pt>
                <c:pt idx="5">
                  <c:v>1292.677428766644</c:v>
                </c:pt>
                <c:pt idx="6">
                  <c:v>8433.2699435056857</c:v>
                </c:pt>
                <c:pt idx="7">
                  <c:v>7240.3671160656386</c:v>
                </c:pt>
                <c:pt idx="8">
                  <c:v>7595.2838639729334</c:v>
                </c:pt>
              </c:numCache>
            </c:numRef>
          </c:val>
          <c:extLst>
            <c:ext xmlns:c16="http://schemas.microsoft.com/office/drawing/2014/chart" uri="{C3380CC4-5D6E-409C-BE32-E72D297353CC}">
              <c16:uniqueId val="{00000003-8A66-C445-A9A9-F5EA484D9112}"/>
            </c:ext>
          </c:extLst>
        </c:ser>
        <c:dLbls>
          <c:showLegendKey val="0"/>
          <c:showVal val="0"/>
          <c:showCatName val="0"/>
          <c:showSerName val="0"/>
          <c:showPercent val="0"/>
          <c:showBubbleSize val="0"/>
        </c:dLbls>
        <c:gapWidth val="150"/>
        <c:overlap val="100"/>
        <c:axId val="441035871"/>
        <c:axId val="417029327"/>
      </c:barChart>
      <c:catAx>
        <c:axId val="441035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7029327"/>
        <c:crosses val="autoZero"/>
        <c:auto val="1"/>
        <c:lblAlgn val="ctr"/>
        <c:lblOffset val="100"/>
        <c:noMultiLvlLbl val="0"/>
      </c:catAx>
      <c:valAx>
        <c:axId val="41702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1035871"/>
        <c:crosses val="autoZero"/>
        <c:crossBetween val="between"/>
      </c:valAx>
      <c:spPr>
        <a:noFill/>
        <a:ln>
          <a:noFill/>
        </a:ln>
        <a:effectLst/>
      </c:spPr>
    </c:plotArea>
    <c:legend>
      <c:legendPos val="r"/>
      <c:layout>
        <c:manualLayout>
          <c:xMode val="edge"/>
          <c:yMode val="edge"/>
          <c:x val="0.83213758535965232"/>
          <c:y val="0.79587264721159379"/>
          <c:w val="0.16786241464034768"/>
          <c:h val="0.1809654407027909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ysClr val="windowText" lastClr="000000">
                    <a:lumMod val="65000"/>
                    <a:lumOff val="35000"/>
                  </a:sysClr>
                </a:solidFill>
                <a:latin typeface="+mn-lt"/>
                <a:ea typeface="+mn-ea"/>
                <a:cs typeface="+mn-cs"/>
              </a:defRPr>
            </a:pPr>
            <a:r>
              <a:rPr lang="en-US" sz="2400" b="1">
                <a:latin typeface="+mn-lt"/>
              </a:rPr>
              <a:t>Total UK </a:t>
            </a:r>
            <a:r>
              <a:rPr lang="en-GB" sz="2400" b="1">
                <a:latin typeface="+mn-lt"/>
              </a:rPr>
              <a:t>CO₂</a:t>
            </a:r>
            <a:r>
              <a:rPr lang="en-GB" sz="2400" b="1" baseline="0">
                <a:latin typeface="+mn-lt"/>
              </a:rPr>
              <a:t> </a:t>
            </a:r>
            <a:r>
              <a:rPr lang="en-US" sz="2400" b="1">
                <a:latin typeface="+mn-lt"/>
              </a:rPr>
              <a:t>Emissions by</a:t>
            </a:r>
            <a:r>
              <a:rPr lang="en-US" sz="2400" b="1" baseline="0">
                <a:latin typeface="+mn-lt"/>
              </a:rPr>
              <a:t> Year (2016-2021)</a:t>
            </a:r>
            <a:endParaRPr lang="en-US" sz="2400" b="1">
              <a:latin typeface="+mn-l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938496065281"/>
          <c:y val="0.14655770450930394"/>
          <c:w val="0.73815092571476559"/>
          <c:h val="0.73096197825918641"/>
        </c:manualLayout>
      </c:layout>
      <c:lineChart>
        <c:grouping val="standard"/>
        <c:varyColors val="0"/>
        <c:ser>
          <c:idx val="0"/>
          <c:order val="0"/>
          <c:tx>
            <c:v>Total</c:v>
          </c:tx>
          <c:spPr>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cat>
            <c:strLit>
              <c:ptCount val="6"/>
              <c:pt idx="0">
                <c:v>2016</c:v>
              </c:pt>
              <c:pt idx="1">
                <c:v>2017</c:v>
              </c:pt>
              <c:pt idx="2">
                <c:v>2018</c:v>
              </c:pt>
              <c:pt idx="3">
                <c:v>2019</c:v>
              </c:pt>
              <c:pt idx="4">
                <c:v>2020</c:v>
              </c:pt>
              <c:pt idx="5">
                <c:v>2021</c:v>
              </c:pt>
            </c:strLit>
          </c:cat>
          <c:val>
            <c:numLit>
              <c:formatCode>General</c:formatCode>
              <c:ptCount val="6"/>
              <c:pt idx="0">
                <c:v>57287908521.650337</c:v>
              </c:pt>
              <c:pt idx="1">
                <c:v>56101420762.522507</c:v>
              </c:pt>
              <c:pt idx="2">
                <c:v>57488322781.79113</c:v>
              </c:pt>
              <c:pt idx="3">
                <c:v>56894054899.848251</c:v>
              </c:pt>
              <c:pt idx="4">
                <c:v>52161274550.843735</c:v>
              </c:pt>
              <c:pt idx="5">
                <c:v>53777277915.176537</c:v>
              </c:pt>
            </c:numLit>
          </c:val>
          <c:smooth val="0"/>
          <c:extLst>
            <c:ext xmlns:c16="http://schemas.microsoft.com/office/drawing/2014/chart" uri="{C3380CC4-5D6E-409C-BE32-E72D297353CC}">
              <c16:uniqueId val="{00000000-6D30-2C40-8AAD-EFBD188C4BBE}"/>
            </c:ext>
          </c:extLst>
        </c:ser>
        <c:dLbls>
          <c:showLegendKey val="0"/>
          <c:showVal val="0"/>
          <c:showCatName val="0"/>
          <c:showSerName val="0"/>
          <c:showPercent val="0"/>
          <c:showBubbleSize val="0"/>
        </c:dLbls>
        <c:marker val="1"/>
        <c:smooth val="0"/>
        <c:axId val="698904400"/>
        <c:axId val="399640672"/>
      </c:lineChart>
      <c:catAx>
        <c:axId val="698904400"/>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b="1"/>
                  <a:t>Year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99640672"/>
        <c:crosses val="autoZero"/>
        <c:auto val="1"/>
        <c:lblAlgn val="ctr"/>
        <c:lblOffset val="100"/>
        <c:noMultiLvlLbl val="0"/>
      </c:catAx>
      <c:valAx>
        <c:axId val="39964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b="1"/>
                  <a:t>Total CO₂ Emissions</a:t>
                </a:r>
              </a:p>
            </c:rich>
          </c:tx>
          <c:layout>
            <c:manualLayout>
              <c:xMode val="edge"/>
              <c:yMode val="edge"/>
              <c:x val="3.3445138682286484E-2"/>
              <c:y val="0.3202502488477243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t;=1000000000]0,,,\B;[&gt;=1000000]0,,\M;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9890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[UK_Energy_CO2_Emissions_Analysis_2016_2021.xlsx]Pivot Table!PivotTable14</c:name>
    <c:fmtId val="12"/>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b="1"/>
              <a:t>Sub-sector CO₂ Emissions Share (by Year)</a:t>
            </a:r>
          </a:p>
        </c:rich>
      </c:tx>
      <c:layout>
        <c:manualLayout>
          <c:xMode val="edge"/>
          <c:yMode val="edge"/>
          <c:x val="0.24095894610004082"/>
          <c:y val="2.8415894994099571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FF0000"/>
          </a:solidFill>
          <a:ln w="19050">
            <a:noFill/>
          </a:ln>
          <a:effectLst/>
        </c:spPr>
      </c:pivotFmt>
      <c:pivotFmt>
        <c:idx val="2"/>
        <c:spPr>
          <a:solidFill>
            <a:srgbClr val="8BC34A"/>
          </a:solidFill>
          <a:ln w="19050">
            <a:noFill/>
          </a:ln>
          <a:effectLst/>
        </c:spPr>
      </c:pivotFmt>
      <c:pivotFmt>
        <c:idx val="3"/>
        <c:spPr>
          <a:solidFill>
            <a:srgbClr val="009688"/>
          </a:solidFill>
          <a:ln w="19050">
            <a:noFill/>
          </a:ln>
          <a:effectLst/>
        </c:spPr>
      </c:pivotFmt>
      <c:pivotFmt>
        <c:idx val="4"/>
        <c:spPr>
          <a:solidFill>
            <a:srgbClr val="00BCD4"/>
          </a:solidFill>
          <a:ln w="19050">
            <a:noFill/>
          </a:ln>
          <a:effectLst/>
        </c:spPr>
      </c:pivotFmt>
      <c:pivotFmt>
        <c:idx val="5"/>
        <c:spPr>
          <a:solidFill>
            <a:srgbClr val="9C27B0"/>
          </a:solidFill>
          <a:ln w="19050">
            <a:noFill/>
          </a:ln>
          <a:effectLst/>
        </c:spPr>
      </c:pivotFmt>
      <c:pivotFmt>
        <c:idx val="6"/>
        <c:spPr>
          <a:solidFill>
            <a:srgbClr val="FFD700"/>
          </a:solidFill>
          <a:ln w="19050">
            <a:noFill/>
          </a:ln>
          <a:effectLst/>
        </c:spPr>
      </c:pivotFmt>
      <c:pivotFmt>
        <c:idx val="7"/>
        <c:spPr>
          <a:solidFill>
            <a:srgbClr val="2196F3"/>
          </a:solidFill>
          <a:ln w="19050">
            <a:noFill/>
          </a:ln>
          <a:effectLst/>
        </c:spPr>
      </c:pivotFmt>
      <c:pivotFmt>
        <c:idx val="8"/>
        <c:spPr>
          <a:solidFill>
            <a:srgbClr val="FF6B19"/>
          </a:solidFill>
          <a:ln w="19050">
            <a:noFill/>
          </a:ln>
          <a:effectLst/>
        </c:spPr>
      </c:pivotFmt>
      <c:pivotFmt>
        <c:idx val="9"/>
        <c:spPr>
          <a:solidFill>
            <a:srgbClr val="607D8B"/>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1"/>
        <c:spPr>
          <a:solidFill>
            <a:srgbClr val="009688"/>
          </a:solidFill>
          <a:ln w="19050">
            <a:noFill/>
          </a:ln>
          <a:effectLst/>
        </c:spPr>
      </c:pivotFmt>
      <c:pivotFmt>
        <c:idx val="12"/>
        <c:spPr>
          <a:solidFill>
            <a:srgbClr val="8BC34A"/>
          </a:solidFill>
          <a:ln w="19050">
            <a:noFill/>
          </a:ln>
          <a:effectLst/>
        </c:spPr>
      </c:pivotFmt>
      <c:pivotFmt>
        <c:idx val="13"/>
        <c:spPr>
          <a:solidFill>
            <a:srgbClr val="FF0000"/>
          </a:solidFill>
          <a:ln w="19050">
            <a:noFill/>
          </a:ln>
          <a:effectLst/>
        </c:spPr>
      </c:pivotFmt>
      <c:pivotFmt>
        <c:idx val="14"/>
        <c:spPr>
          <a:solidFill>
            <a:srgbClr val="00BCD4"/>
          </a:solidFill>
          <a:ln w="19050">
            <a:noFill/>
          </a:ln>
          <a:effectLst/>
        </c:spPr>
      </c:pivotFmt>
      <c:pivotFmt>
        <c:idx val="15"/>
        <c:spPr>
          <a:solidFill>
            <a:srgbClr val="9C27B0"/>
          </a:solidFill>
          <a:ln w="19050">
            <a:noFill/>
          </a:ln>
          <a:effectLst/>
        </c:spPr>
      </c:pivotFmt>
      <c:pivotFmt>
        <c:idx val="16"/>
        <c:spPr>
          <a:solidFill>
            <a:srgbClr val="FFD700"/>
          </a:solidFill>
          <a:ln w="19050">
            <a:noFill/>
          </a:ln>
          <a:effectLst/>
        </c:spPr>
      </c:pivotFmt>
      <c:pivotFmt>
        <c:idx val="17"/>
        <c:spPr>
          <a:solidFill>
            <a:srgbClr val="2196F3"/>
          </a:solidFill>
          <a:ln w="19050">
            <a:noFill/>
          </a:ln>
          <a:effectLst/>
        </c:spPr>
      </c:pivotFmt>
      <c:pivotFmt>
        <c:idx val="18"/>
        <c:spPr>
          <a:solidFill>
            <a:srgbClr val="FF6B19"/>
          </a:solidFill>
          <a:ln w="19050">
            <a:noFill/>
          </a:ln>
          <a:effectLst/>
        </c:spPr>
      </c:pivotFmt>
      <c:pivotFmt>
        <c:idx val="19"/>
        <c:spPr>
          <a:solidFill>
            <a:srgbClr val="607D8B"/>
          </a:solidFill>
          <a:ln w="19050">
            <a:noFill/>
          </a:ln>
          <a:effectLst/>
        </c:spPr>
      </c:pivotFmt>
      <c:pivotFmt>
        <c:idx val="2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rgbClr val="009688"/>
          </a:solidFill>
          <a:ln w="19050">
            <a:noFill/>
          </a:ln>
          <a:effectLst/>
        </c:spPr>
      </c:pivotFmt>
      <c:pivotFmt>
        <c:idx val="22"/>
        <c:spPr>
          <a:solidFill>
            <a:srgbClr val="8BC34A"/>
          </a:solidFill>
          <a:ln w="19050">
            <a:noFill/>
          </a:ln>
          <a:effectLst/>
        </c:spPr>
      </c:pivotFmt>
      <c:pivotFmt>
        <c:idx val="23"/>
        <c:spPr>
          <a:solidFill>
            <a:srgbClr val="FF0000"/>
          </a:solidFill>
          <a:ln w="19050">
            <a:noFill/>
          </a:ln>
          <a:effectLst/>
        </c:spPr>
      </c:pivotFmt>
      <c:pivotFmt>
        <c:idx val="24"/>
        <c:spPr>
          <a:solidFill>
            <a:srgbClr val="00BCD4"/>
          </a:solidFill>
          <a:ln w="19050">
            <a:noFill/>
          </a:ln>
          <a:effectLst/>
        </c:spPr>
      </c:pivotFmt>
      <c:pivotFmt>
        <c:idx val="25"/>
        <c:spPr>
          <a:solidFill>
            <a:srgbClr val="9C27B0"/>
          </a:solidFill>
          <a:ln w="19050">
            <a:noFill/>
          </a:ln>
          <a:effectLst/>
        </c:spPr>
      </c:pivotFmt>
      <c:pivotFmt>
        <c:idx val="26"/>
        <c:spPr>
          <a:solidFill>
            <a:srgbClr val="FFD700"/>
          </a:solidFill>
          <a:ln w="19050">
            <a:noFill/>
          </a:ln>
          <a:effectLst/>
        </c:spPr>
      </c:pivotFmt>
      <c:pivotFmt>
        <c:idx val="27"/>
        <c:spPr>
          <a:solidFill>
            <a:srgbClr val="2196F3"/>
          </a:solidFill>
          <a:ln w="19050">
            <a:noFill/>
          </a:ln>
          <a:effectLst/>
        </c:spPr>
      </c:pivotFmt>
      <c:pivotFmt>
        <c:idx val="28"/>
        <c:spPr>
          <a:solidFill>
            <a:srgbClr val="FF6B19"/>
          </a:solidFill>
          <a:ln w="19050">
            <a:noFill/>
          </a:ln>
          <a:effectLst/>
        </c:spPr>
      </c:pivotFmt>
      <c:pivotFmt>
        <c:idx val="29"/>
        <c:spPr>
          <a:solidFill>
            <a:srgbClr val="607D8B"/>
          </a:solidFill>
          <a:ln w="19050">
            <a:noFill/>
          </a:ln>
          <a:effectLst/>
        </c:spPr>
      </c:pivotFmt>
    </c:pivotFmts>
    <c:plotArea>
      <c:layout>
        <c:manualLayout>
          <c:layoutTarget val="inner"/>
          <c:xMode val="edge"/>
          <c:yMode val="edge"/>
          <c:x val="0.15607553592023368"/>
          <c:y val="0.1424540601189801"/>
          <c:w val="0.70372880400322901"/>
          <c:h val="0.71156252086818061"/>
        </c:manualLayout>
      </c:layout>
      <c:pieChart>
        <c:varyColors val="1"/>
        <c:ser>
          <c:idx val="0"/>
          <c:order val="0"/>
          <c:tx>
            <c:strRef>
              <c:f>'Pivot Table'!$B$42</c:f>
              <c:strCache>
                <c:ptCount val="1"/>
                <c:pt idx="0">
                  <c:v>Total</c:v>
                </c:pt>
              </c:strCache>
            </c:strRef>
          </c:tx>
          <c:spPr>
            <a:ln>
              <a:noFill/>
            </a:ln>
          </c:spPr>
          <c:dPt>
            <c:idx val="0"/>
            <c:bubble3D val="0"/>
            <c:spPr>
              <a:solidFill>
                <a:srgbClr val="009688"/>
              </a:solidFill>
              <a:ln w="19050">
                <a:noFill/>
              </a:ln>
              <a:effectLst/>
            </c:spPr>
            <c:extLst>
              <c:ext xmlns:c16="http://schemas.microsoft.com/office/drawing/2014/chart" uri="{C3380CC4-5D6E-409C-BE32-E72D297353CC}">
                <c16:uniqueId val="{00000001-AE52-7149-93D3-D9FFD66CB0EE}"/>
              </c:ext>
            </c:extLst>
          </c:dPt>
          <c:dPt>
            <c:idx val="1"/>
            <c:bubble3D val="0"/>
            <c:spPr>
              <a:solidFill>
                <a:srgbClr val="8BC34A"/>
              </a:solidFill>
              <a:ln w="19050">
                <a:noFill/>
              </a:ln>
              <a:effectLst/>
            </c:spPr>
            <c:extLst>
              <c:ext xmlns:c16="http://schemas.microsoft.com/office/drawing/2014/chart" uri="{C3380CC4-5D6E-409C-BE32-E72D297353CC}">
                <c16:uniqueId val="{00000003-AE52-7149-93D3-D9FFD66CB0EE}"/>
              </c:ext>
            </c:extLst>
          </c:dPt>
          <c:dPt>
            <c:idx val="2"/>
            <c:bubble3D val="0"/>
            <c:spPr>
              <a:solidFill>
                <a:srgbClr val="FF0000"/>
              </a:solidFill>
              <a:ln w="19050">
                <a:noFill/>
              </a:ln>
              <a:effectLst/>
            </c:spPr>
            <c:extLst>
              <c:ext xmlns:c16="http://schemas.microsoft.com/office/drawing/2014/chart" uri="{C3380CC4-5D6E-409C-BE32-E72D297353CC}">
                <c16:uniqueId val="{00000005-AE52-7149-93D3-D9FFD66CB0EE}"/>
              </c:ext>
            </c:extLst>
          </c:dPt>
          <c:dPt>
            <c:idx val="3"/>
            <c:bubble3D val="0"/>
            <c:spPr>
              <a:solidFill>
                <a:srgbClr val="00BCD4"/>
              </a:solidFill>
              <a:ln w="19050">
                <a:noFill/>
              </a:ln>
              <a:effectLst/>
            </c:spPr>
            <c:extLst>
              <c:ext xmlns:c16="http://schemas.microsoft.com/office/drawing/2014/chart" uri="{C3380CC4-5D6E-409C-BE32-E72D297353CC}">
                <c16:uniqueId val="{00000007-AE52-7149-93D3-D9FFD66CB0EE}"/>
              </c:ext>
            </c:extLst>
          </c:dPt>
          <c:dPt>
            <c:idx val="4"/>
            <c:bubble3D val="0"/>
            <c:spPr>
              <a:solidFill>
                <a:srgbClr val="9C27B0"/>
              </a:solidFill>
              <a:ln w="19050">
                <a:noFill/>
              </a:ln>
              <a:effectLst/>
            </c:spPr>
            <c:extLst>
              <c:ext xmlns:c16="http://schemas.microsoft.com/office/drawing/2014/chart" uri="{C3380CC4-5D6E-409C-BE32-E72D297353CC}">
                <c16:uniqueId val="{00000009-AE52-7149-93D3-D9FFD66CB0EE}"/>
              </c:ext>
            </c:extLst>
          </c:dPt>
          <c:dPt>
            <c:idx val="5"/>
            <c:bubble3D val="0"/>
            <c:spPr>
              <a:solidFill>
                <a:srgbClr val="FFD700"/>
              </a:solidFill>
              <a:ln w="19050">
                <a:noFill/>
              </a:ln>
              <a:effectLst/>
            </c:spPr>
            <c:extLst>
              <c:ext xmlns:c16="http://schemas.microsoft.com/office/drawing/2014/chart" uri="{C3380CC4-5D6E-409C-BE32-E72D297353CC}">
                <c16:uniqueId val="{0000000B-AE52-7149-93D3-D9FFD66CB0EE}"/>
              </c:ext>
            </c:extLst>
          </c:dPt>
          <c:dPt>
            <c:idx val="6"/>
            <c:bubble3D val="0"/>
            <c:spPr>
              <a:solidFill>
                <a:srgbClr val="2196F3"/>
              </a:solidFill>
              <a:ln w="19050">
                <a:noFill/>
              </a:ln>
              <a:effectLst/>
            </c:spPr>
            <c:extLst>
              <c:ext xmlns:c16="http://schemas.microsoft.com/office/drawing/2014/chart" uri="{C3380CC4-5D6E-409C-BE32-E72D297353CC}">
                <c16:uniqueId val="{0000000D-AE52-7149-93D3-D9FFD66CB0EE}"/>
              </c:ext>
            </c:extLst>
          </c:dPt>
          <c:dPt>
            <c:idx val="7"/>
            <c:bubble3D val="0"/>
            <c:spPr>
              <a:solidFill>
                <a:srgbClr val="FF6B19"/>
              </a:solidFill>
              <a:ln w="19050">
                <a:noFill/>
              </a:ln>
              <a:effectLst/>
            </c:spPr>
            <c:extLst>
              <c:ext xmlns:c16="http://schemas.microsoft.com/office/drawing/2014/chart" uri="{C3380CC4-5D6E-409C-BE32-E72D297353CC}">
                <c16:uniqueId val="{0000000F-AE52-7149-93D3-D9FFD66CB0EE}"/>
              </c:ext>
            </c:extLst>
          </c:dPt>
          <c:dPt>
            <c:idx val="8"/>
            <c:bubble3D val="0"/>
            <c:spPr>
              <a:solidFill>
                <a:srgbClr val="607D8B"/>
              </a:solidFill>
              <a:ln w="19050">
                <a:noFill/>
              </a:ln>
              <a:effectLst/>
            </c:spPr>
            <c:extLst>
              <c:ext xmlns:c16="http://schemas.microsoft.com/office/drawing/2014/chart" uri="{C3380CC4-5D6E-409C-BE32-E72D297353CC}">
                <c16:uniqueId val="{00000011-AE52-7149-93D3-D9FFD66CB0EE}"/>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f>'Pivot Table'!$A$43:$A$52</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Table'!$B$43:$B$52</c:f>
              <c:numCache>
                <c:formatCode>_(* #,##0_);_(* \(#,##0\);_(* "-"??_);_(@_)</c:formatCode>
                <c:ptCount val="9"/>
                <c:pt idx="0">
                  <c:v>33274178311.765289</c:v>
                </c:pt>
                <c:pt idx="1">
                  <c:v>42213422562.064896</c:v>
                </c:pt>
                <c:pt idx="2">
                  <c:v>12134901742.151079</c:v>
                </c:pt>
                <c:pt idx="3">
                  <c:v>40026487560.984398</c:v>
                </c:pt>
                <c:pt idx="4">
                  <c:v>44942518989.729866</c:v>
                </c:pt>
                <c:pt idx="5">
                  <c:v>4680819606.3648787</c:v>
                </c:pt>
                <c:pt idx="6">
                  <c:v>60364287943.73912</c:v>
                </c:pt>
                <c:pt idx="7">
                  <c:v>54121019249.957771</c:v>
                </c:pt>
                <c:pt idx="8">
                  <c:v>41952623465.075218</c:v>
                </c:pt>
              </c:numCache>
            </c:numRef>
          </c:val>
          <c:extLst>
            <c:ext xmlns:c16="http://schemas.microsoft.com/office/drawing/2014/chart" uri="{C3380CC4-5D6E-409C-BE32-E72D297353CC}">
              <c16:uniqueId val="{00000012-AE52-7149-93D3-D9FFD66CB0EE}"/>
            </c:ext>
          </c:extLst>
        </c:ser>
        <c:dLbls>
          <c:dLblPos val="out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3.0778443241118211E-2"/>
          <c:y val="0.93314299321191208"/>
          <c:w val="0.92881110257572141"/>
          <c:h val="4.8962718353763035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[UK_Energy_CO2_Emissions_Analysis_2016_2021.xlsx]Pivot Table!PivotTable17</c:name>
    <c:fmtId val="17"/>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GB" sz="2400" b="1"/>
              <a:t>Fuel Type Usage by Sub-sector (2016-2021)</a:t>
            </a:r>
          </a:p>
        </c:rich>
      </c:tx>
      <c:layout>
        <c:manualLayout>
          <c:xMode val="edge"/>
          <c:yMode val="edge"/>
          <c:x val="0.29474932609775129"/>
          <c:y val="1.9417475728155338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288D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572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242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CA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CAF50"/>
          </a:solidFill>
          <a:ln>
            <a:noFill/>
          </a:ln>
          <a:effectLst/>
        </c:spPr>
      </c:pivotFmt>
      <c:pivotFmt>
        <c:idx val="5"/>
        <c:spPr>
          <a:solidFill>
            <a:srgbClr val="0288D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572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4242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CA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288D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572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42424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4CAF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85798396822016"/>
          <c:y val="8.8911015977371777E-2"/>
          <c:w val="0.69127961623040368"/>
          <c:h val="0.71095061539637638"/>
        </c:manualLayout>
      </c:layout>
      <c:barChart>
        <c:barDir val="col"/>
        <c:grouping val="stacked"/>
        <c:varyColors val="0"/>
        <c:ser>
          <c:idx val="0"/>
          <c:order val="0"/>
          <c:tx>
            <c:strRef>
              <c:f>'Pivot Table'!$B$74</c:f>
              <c:strCache>
                <c:ptCount val="1"/>
                <c:pt idx="0">
                  <c:v>Total Electricity</c:v>
                </c:pt>
              </c:strCache>
            </c:strRef>
          </c:tx>
          <c:spPr>
            <a:solidFill>
              <a:srgbClr val="0288D1"/>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Table'!$B$75:$B$84</c:f>
              <c:numCache>
                <c:formatCode>General</c:formatCode>
                <c:ptCount val="9"/>
                <c:pt idx="0">
                  <c:v>2284.7916528727828</c:v>
                </c:pt>
                <c:pt idx="1">
                  <c:v>3056.8111198103916</c:v>
                </c:pt>
                <c:pt idx="2">
                  <c:v>781.66474487494474</c:v>
                </c:pt>
                <c:pt idx="3">
                  <c:v>3869.9608561819105</c:v>
                </c:pt>
                <c:pt idx="4">
                  <c:v>5433.0592494833136</c:v>
                </c:pt>
                <c:pt idx="5">
                  <c:v>427.68238782923891</c:v>
                </c:pt>
                <c:pt idx="6">
                  <c:v>11692.421260732615</c:v>
                </c:pt>
                <c:pt idx="7">
                  <c:v>13445.162174409914</c:v>
                </c:pt>
                <c:pt idx="8">
                  <c:v>4616.3265538731412</c:v>
                </c:pt>
              </c:numCache>
            </c:numRef>
          </c:val>
          <c:extLst>
            <c:ext xmlns:c16="http://schemas.microsoft.com/office/drawing/2014/chart" uri="{C3380CC4-5D6E-409C-BE32-E72D297353CC}">
              <c16:uniqueId val="{00000000-7968-194E-9FC1-B48B9C288CBE}"/>
            </c:ext>
          </c:extLst>
        </c:ser>
        <c:ser>
          <c:idx val="1"/>
          <c:order val="1"/>
          <c:tx>
            <c:strRef>
              <c:f>'Pivot Table'!$C$74</c:f>
              <c:strCache>
                <c:ptCount val="1"/>
                <c:pt idx="0">
                  <c:v>Total Natural Gas</c:v>
                </c:pt>
              </c:strCache>
            </c:strRef>
          </c:tx>
          <c:spPr>
            <a:solidFill>
              <a:srgbClr val="FF5722"/>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Table'!$C$75:$C$84</c:f>
              <c:numCache>
                <c:formatCode>General</c:formatCode>
                <c:ptCount val="9"/>
                <c:pt idx="0">
                  <c:v>6291.5826353475959</c:v>
                </c:pt>
                <c:pt idx="1">
                  <c:v>8303.7688028115499</c:v>
                </c:pt>
                <c:pt idx="2">
                  <c:v>2589.0860070648891</c:v>
                </c:pt>
                <c:pt idx="3">
                  <c:v>9967.5239735682808</c:v>
                </c:pt>
                <c:pt idx="4">
                  <c:v>4862.7073039246507</c:v>
                </c:pt>
                <c:pt idx="5">
                  <c:v>659.42216857581434</c:v>
                </c:pt>
                <c:pt idx="6">
                  <c:v>7026.0021429102289</c:v>
                </c:pt>
                <c:pt idx="7">
                  <c:v>4666.8820084713134</c:v>
                </c:pt>
                <c:pt idx="8">
                  <c:v>3293.6449573256759</c:v>
                </c:pt>
              </c:numCache>
            </c:numRef>
          </c:val>
          <c:extLst>
            <c:ext xmlns:c16="http://schemas.microsoft.com/office/drawing/2014/chart" uri="{C3380CC4-5D6E-409C-BE32-E72D297353CC}">
              <c16:uniqueId val="{00000001-7968-194E-9FC1-B48B9C288CBE}"/>
            </c:ext>
          </c:extLst>
        </c:ser>
        <c:ser>
          <c:idx val="2"/>
          <c:order val="2"/>
          <c:tx>
            <c:strRef>
              <c:f>'Pivot Table'!$D$74</c:f>
              <c:strCache>
                <c:ptCount val="1"/>
                <c:pt idx="0">
                  <c:v>Total Oil</c:v>
                </c:pt>
              </c:strCache>
            </c:strRef>
          </c:tx>
          <c:spPr>
            <a:solidFill>
              <a:srgbClr val="424242"/>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Table'!$D$75:$D$84</c:f>
              <c:numCache>
                <c:formatCode>General</c:formatCode>
                <c:ptCount val="9"/>
                <c:pt idx="0">
                  <c:v>1790.6384120984465</c:v>
                </c:pt>
                <c:pt idx="1">
                  <c:v>1482.8462067808839</c:v>
                </c:pt>
                <c:pt idx="2">
                  <c:v>298.87337374304235</c:v>
                </c:pt>
                <c:pt idx="3">
                  <c:v>210.04096417082013</c:v>
                </c:pt>
                <c:pt idx="4">
                  <c:v>5442.6590587261999</c:v>
                </c:pt>
                <c:pt idx="5">
                  <c:v>113.67670299062669</c:v>
                </c:pt>
                <c:pt idx="6">
                  <c:v>2022.3308659427603</c:v>
                </c:pt>
                <c:pt idx="7">
                  <c:v>954.7722359651741</c:v>
                </c:pt>
                <c:pt idx="8">
                  <c:v>4181.5321795820482</c:v>
                </c:pt>
              </c:numCache>
            </c:numRef>
          </c:val>
          <c:extLst>
            <c:ext xmlns:c16="http://schemas.microsoft.com/office/drawing/2014/chart" uri="{C3380CC4-5D6E-409C-BE32-E72D297353CC}">
              <c16:uniqueId val="{00000002-7968-194E-9FC1-B48B9C288CBE}"/>
            </c:ext>
          </c:extLst>
        </c:ser>
        <c:ser>
          <c:idx val="3"/>
          <c:order val="3"/>
          <c:tx>
            <c:strRef>
              <c:f>'Pivot Table'!$E$74</c:f>
              <c:strCache>
                <c:ptCount val="1"/>
                <c:pt idx="0">
                  <c:v>Total Heat</c:v>
                </c:pt>
              </c:strCache>
            </c:strRef>
          </c:tx>
          <c:spPr>
            <a:solidFill>
              <a:srgbClr val="4CAF50"/>
            </a:solidFill>
            <a:ln>
              <a:noFill/>
            </a:ln>
            <a:effectLst/>
          </c:spPr>
          <c:invertIfNegative val="0"/>
          <c:cat>
            <c:strRef>
              <c:f>'Pivot Table'!$A$75:$A$84</c:f>
              <c:strCache>
                <c:ptCount val="9"/>
                <c:pt idx="0">
                  <c:v>Community, arts &amp; leisure</c:v>
                </c:pt>
                <c:pt idx="1">
                  <c:v>Education</c:v>
                </c:pt>
                <c:pt idx="2">
                  <c:v>Emergency Services</c:v>
                </c:pt>
                <c:pt idx="3">
                  <c:v>Health</c:v>
                </c:pt>
                <c:pt idx="4">
                  <c:v>Hospitality</c:v>
                </c:pt>
                <c:pt idx="5">
                  <c:v>Military</c:v>
                </c:pt>
                <c:pt idx="6">
                  <c:v>Offices</c:v>
                </c:pt>
                <c:pt idx="7">
                  <c:v>Retail</c:v>
                </c:pt>
                <c:pt idx="8">
                  <c:v>Storage</c:v>
                </c:pt>
              </c:strCache>
            </c:strRef>
          </c:cat>
          <c:val>
            <c:numRef>
              <c:f>'Pivot Table'!$E$75:$E$84</c:f>
              <c:numCache>
                <c:formatCode>General</c:formatCode>
                <c:ptCount val="9"/>
                <c:pt idx="0">
                  <c:v>6014.5328879579283</c:v>
                </c:pt>
                <c:pt idx="1">
                  <c:v>8568.1504598372358</c:v>
                </c:pt>
                <c:pt idx="2">
                  <c:v>2584.4327327071724</c:v>
                </c:pt>
                <c:pt idx="3">
                  <c:v>6186.913947423257</c:v>
                </c:pt>
                <c:pt idx="4">
                  <c:v>3536.087970080398</c:v>
                </c:pt>
                <c:pt idx="5">
                  <c:v>1292.677428766644</c:v>
                </c:pt>
                <c:pt idx="6">
                  <c:v>8433.2699435056857</c:v>
                </c:pt>
                <c:pt idx="7">
                  <c:v>7240.3671160656386</c:v>
                </c:pt>
                <c:pt idx="8">
                  <c:v>7595.2838639729334</c:v>
                </c:pt>
              </c:numCache>
            </c:numRef>
          </c:val>
          <c:extLst>
            <c:ext xmlns:c16="http://schemas.microsoft.com/office/drawing/2014/chart" uri="{C3380CC4-5D6E-409C-BE32-E72D297353CC}">
              <c16:uniqueId val="{00000003-7968-194E-9FC1-B48B9C288CBE}"/>
            </c:ext>
          </c:extLst>
        </c:ser>
        <c:dLbls>
          <c:showLegendKey val="0"/>
          <c:showVal val="0"/>
          <c:showCatName val="0"/>
          <c:showSerName val="0"/>
          <c:showPercent val="0"/>
          <c:showBubbleSize val="0"/>
        </c:dLbls>
        <c:gapWidth val="150"/>
        <c:overlap val="100"/>
        <c:axId val="441035871"/>
        <c:axId val="417029327"/>
      </c:barChart>
      <c:catAx>
        <c:axId val="441035871"/>
        <c:scaling>
          <c:orientation val="minMax"/>
        </c:scaling>
        <c:delete val="0"/>
        <c:axPos val="b"/>
        <c:title>
          <c:tx>
            <c:rich>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r>
                  <a:rPr lang="en-GB" sz="1800" b="1"/>
                  <a:t>Sub-sector</a:t>
                </a:r>
              </a:p>
            </c:rich>
          </c:tx>
          <c:layout>
            <c:manualLayout>
              <c:xMode val="edge"/>
              <c:yMode val="edge"/>
              <c:x val="0.40211462978892348"/>
              <c:y val="0.94433229017412779"/>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417029327"/>
        <c:crosses val="autoZero"/>
        <c:auto val="1"/>
        <c:lblAlgn val="ctr"/>
        <c:lblOffset val="100"/>
        <c:noMultiLvlLbl val="0"/>
      </c:catAx>
      <c:valAx>
        <c:axId val="417029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b="1" i="0" u="none" strike="noStrike" kern="1200" baseline="0">
                    <a:solidFill>
                      <a:sysClr val="windowText" lastClr="000000">
                        <a:lumMod val="65000"/>
                        <a:lumOff val="35000"/>
                      </a:sysClr>
                    </a:solidFill>
                  </a:rPr>
                  <a:t>Energy Consumption (ktoe)</a:t>
                </a:r>
              </a:p>
            </c:rich>
          </c:tx>
          <c:layout>
            <c:manualLayout>
              <c:xMode val="edge"/>
              <c:yMode val="edge"/>
              <c:x val="2.0826117678206177E-2"/>
              <c:y val="0.30882173313776085"/>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441035871"/>
        <c:crosses val="autoZero"/>
        <c:crossBetween val="between"/>
      </c:valAx>
      <c:spPr>
        <a:noFill/>
        <a:ln>
          <a:noFill/>
        </a:ln>
        <a:effectLst/>
      </c:spPr>
    </c:plotArea>
    <c:legend>
      <c:legendPos val="r"/>
      <c:layout>
        <c:manualLayout>
          <c:xMode val="edge"/>
          <c:yMode val="edge"/>
          <c:x val="0.83213758535965232"/>
          <c:y val="0.79587264721159379"/>
          <c:w val="0.16786241464034768"/>
          <c:h val="0.1809654407027909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ysClr val="windowText" lastClr="000000">
                    <a:lumMod val="65000"/>
                    <a:lumOff val="35000"/>
                  </a:sysClr>
                </a:solidFill>
                <a:latin typeface="+mn-lt"/>
                <a:ea typeface="+mn-ea"/>
                <a:cs typeface="+mn-cs"/>
              </a:defRPr>
            </a:pPr>
            <a:r>
              <a:rPr lang="en-US" sz="2400" b="1">
                <a:latin typeface="+mn-lt"/>
              </a:rPr>
              <a:t>Total UK </a:t>
            </a:r>
            <a:r>
              <a:rPr lang="en-GB" sz="2400" b="1">
                <a:latin typeface="+mn-lt"/>
              </a:rPr>
              <a:t>CO₂</a:t>
            </a:r>
            <a:r>
              <a:rPr lang="en-GB" sz="2400" b="1" baseline="0">
                <a:latin typeface="+mn-lt"/>
              </a:rPr>
              <a:t> </a:t>
            </a:r>
            <a:r>
              <a:rPr lang="en-US" sz="2400" b="1">
                <a:latin typeface="+mn-lt"/>
              </a:rPr>
              <a:t>Emissions by</a:t>
            </a:r>
            <a:r>
              <a:rPr lang="en-US" sz="2400" b="1" baseline="0">
                <a:latin typeface="+mn-lt"/>
              </a:rPr>
              <a:t> Year (2016-2021)</a:t>
            </a:r>
            <a:endParaRPr lang="en-US" sz="2400" b="1">
              <a:latin typeface="+mn-l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938496065281"/>
          <c:y val="0.14655770450930394"/>
          <c:w val="0.73815092571476559"/>
          <c:h val="0.73096197825918641"/>
        </c:manualLayout>
      </c:layout>
      <c:lineChart>
        <c:grouping val="standard"/>
        <c:varyColors val="0"/>
        <c:ser>
          <c:idx val="0"/>
          <c:order val="0"/>
          <c:tx>
            <c:v>Series1</c:v>
          </c:tx>
          <c:spPr>
            <a:ln w="38100" cap="rnd">
              <a:solidFill>
                <a:schemeClr val="accent6">
                  <a:lumMod val="75000"/>
                </a:schemeClr>
              </a:solidFill>
              <a:round/>
            </a:ln>
            <a:effectLst/>
          </c:spPr>
          <c:marker>
            <c:symbol val="circle"/>
            <c:size val="5"/>
            <c:spPr>
              <a:solidFill>
                <a:schemeClr val="accent6">
                  <a:lumMod val="75000"/>
                </a:schemeClr>
              </a:solidFill>
              <a:ln w="9525">
                <a:solidFill>
                  <a:schemeClr val="accent1"/>
                </a:solidFill>
              </a:ln>
              <a:effectLst/>
            </c:spPr>
          </c:marker>
          <c:cat>
            <c:strLit>
              <c:ptCount val="6"/>
              <c:pt idx="0">
                <c:v>2016</c:v>
              </c:pt>
              <c:pt idx="1">
                <c:v>2017</c:v>
              </c:pt>
              <c:pt idx="2">
                <c:v>2018</c:v>
              </c:pt>
              <c:pt idx="3">
                <c:v>2019</c:v>
              </c:pt>
              <c:pt idx="4">
                <c:v>2020</c:v>
              </c:pt>
              <c:pt idx="5">
                <c:v>2021</c:v>
              </c:pt>
            </c:strLit>
          </c:cat>
          <c:val>
            <c:numLit>
              <c:formatCode>General</c:formatCode>
              <c:ptCount val="6"/>
              <c:pt idx="0">
                <c:v>57287908521.650337</c:v>
              </c:pt>
              <c:pt idx="1">
                <c:v>56101420762.522507</c:v>
              </c:pt>
              <c:pt idx="2">
                <c:v>57488322781.79113</c:v>
              </c:pt>
              <c:pt idx="3">
                <c:v>56894054899.848251</c:v>
              </c:pt>
              <c:pt idx="4">
                <c:v>52161274550.843735</c:v>
              </c:pt>
              <c:pt idx="5">
                <c:v>53777277915.176537</c:v>
              </c:pt>
            </c:numLit>
          </c:val>
          <c:smooth val="0"/>
          <c:extLst>
            <c:ext xmlns:c16="http://schemas.microsoft.com/office/drawing/2014/chart" uri="{C3380CC4-5D6E-409C-BE32-E72D297353CC}">
              <c16:uniqueId val="{00000000-47EA-354B-A766-009F96886ABB}"/>
            </c:ext>
          </c:extLst>
        </c:ser>
        <c:dLbls>
          <c:showLegendKey val="0"/>
          <c:showVal val="0"/>
          <c:showCatName val="0"/>
          <c:showSerName val="0"/>
          <c:showPercent val="0"/>
          <c:showBubbleSize val="0"/>
        </c:dLbls>
        <c:marker val="1"/>
        <c:smooth val="0"/>
        <c:axId val="698904400"/>
        <c:axId val="399640672"/>
      </c:lineChart>
      <c:catAx>
        <c:axId val="698904400"/>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b="1"/>
                  <a:t>Year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99640672"/>
        <c:crosses val="autoZero"/>
        <c:auto val="1"/>
        <c:lblAlgn val="ctr"/>
        <c:lblOffset val="100"/>
        <c:noMultiLvlLbl val="0"/>
      </c:catAx>
      <c:valAx>
        <c:axId val="39964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GB" sz="1600" b="1"/>
                  <a:t>Total CO₂ Emissions</a:t>
                </a:r>
              </a:p>
            </c:rich>
          </c:tx>
          <c:layout>
            <c:manualLayout>
              <c:xMode val="edge"/>
              <c:yMode val="edge"/>
              <c:x val="7.4948482605566177E-2"/>
              <c:y val="0.3608234991244747"/>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t;=1000000000]0,,,\B;[&gt;=1000000]0,,\M;0" sourceLinked="0"/>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98904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558241</xdr:colOff>
      <xdr:row>38</xdr:row>
      <xdr:rowOff>194268</xdr:rowOff>
    </xdr:from>
    <xdr:to>
      <xdr:col>10</xdr:col>
      <xdr:colOff>809562</xdr:colOff>
      <xdr:row>61</xdr:row>
      <xdr:rowOff>115789</xdr:rowOff>
    </xdr:to>
    <xdr:graphicFrame macro="">
      <xdr:nvGraphicFramePr>
        <xdr:cNvPr id="3" name="Chart 2">
          <a:extLst>
            <a:ext uri="{FF2B5EF4-FFF2-40B4-BE49-F238E27FC236}">
              <a16:creationId xmlns:a16="http://schemas.microsoft.com/office/drawing/2014/main" id="{F7951366-8417-C579-49BF-954615847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609600</xdr:colOff>
      <xdr:row>72</xdr:row>
      <xdr:rowOff>182880</xdr:rowOff>
    </xdr:from>
    <xdr:to>
      <xdr:col>13</xdr:col>
      <xdr:colOff>792480</xdr:colOff>
      <xdr:row>98</xdr:row>
      <xdr:rowOff>132080</xdr:rowOff>
    </xdr:to>
    <xdr:graphicFrame macro="">
      <xdr:nvGraphicFramePr>
        <xdr:cNvPr id="5" name="Chart 4">
          <a:extLst>
            <a:ext uri="{FF2B5EF4-FFF2-40B4-BE49-F238E27FC236}">
              <a16:creationId xmlns:a16="http://schemas.microsoft.com/office/drawing/2014/main" id="{25159E14-6E8F-C9C2-0334-35A0E4F05B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138535</xdr:colOff>
      <xdr:row>2</xdr:row>
      <xdr:rowOff>64650</xdr:rowOff>
    </xdr:from>
    <xdr:to>
      <xdr:col>12</xdr:col>
      <xdr:colOff>678715</xdr:colOff>
      <xdr:row>23</xdr:row>
      <xdr:rowOff>50695</xdr:rowOff>
    </xdr:to>
    <xdr:graphicFrame macro="">
      <xdr:nvGraphicFramePr>
        <xdr:cNvPr id="4" name="Chart 3">
          <a:extLst>
            <a:ext uri="{FF2B5EF4-FFF2-40B4-BE49-F238E27FC236}">
              <a16:creationId xmlns:a16="http://schemas.microsoft.com/office/drawing/2014/main" id="{77B7C48B-33A7-9D4A-8BD9-9D8090120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358076</xdr:colOff>
      <xdr:row>7</xdr:row>
      <xdr:rowOff>37623</xdr:rowOff>
    </xdr:from>
    <xdr:to>
      <xdr:col>25</xdr:col>
      <xdr:colOff>815076</xdr:colOff>
      <xdr:row>48</xdr:row>
      <xdr:rowOff>189264</xdr:rowOff>
    </xdr:to>
    <xdr:graphicFrame macro="">
      <xdr:nvGraphicFramePr>
        <xdr:cNvPr id="3" name="Chart 2">
          <a:extLst>
            <a:ext uri="{FF2B5EF4-FFF2-40B4-BE49-F238E27FC236}">
              <a16:creationId xmlns:a16="http://schemas.microsoft.com/office/drawing/2014/main" id="{53E34508-2501-8749-9EF9-62897B272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784382</xdr:colOff>
      <xdr:row>7</xdr:row>
      <xdr:rowOff>63353</xdr:rowOff>
    </xdr:from>
    <xdr:to>
      <xdr:col>15</xdr:col>
      <xdr:colOff>347227</xdr:colOff>
      <xdr:row>49</xdr:row>
      <xdr:rowOff>8694</xdr:rowOff>
    </xdr:to>
    <xdr:graphicFrame macro="">
      <xdr:nvGraphicFramePr>
        <xdr:cNvPr id="4" name="Chart 3">
          <a:extLst>
            <a:ext uri="{FF2B5EF4-FFF2-40B4-BE49-F238E27FC236}">
              <a16:creationId xmlns:a16="http://schemas.microsoft.com/office/drawing/2014/main" id="{20B61C8F-408C-7F49-91EB-A1FB123312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69300</xdr:rowOff>
    </xdr:from>
    <xdr:to>
      <xdr:col>3</xdr:col>
      <xdr:colOff>723634</xdr:colOff>
      <xdr:row>22</xdr:row>
      <xdr:rowOff>104621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182ED31E-A25C-008D-DDB2-0D1100055F0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1528852"/>
              <a:ext cx="3225724" cy="31629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185195</xdr:rowOff>
    </xdr:from>
    <xdr:to>
      <xdr:col>3</xdr:col>
      <xdr:colOff>758208</xdr:colOff>
      <xdr:row>37</xdr:row>
      <xdr:rowOff>113734</xdr:rowOff>
    </xdr:to>
    <mc:AlternateContent xmlns:mc="http://schemas.openxmlformats.org/markup-compatibility/2006">
      <mc:Choice xmlns:a14="http://schemas.microsoft.com/office/drawing/2010/main" Requires="a14">
        <xdr:graphicFrame macro="">
          <xdr:nvGraphicFramePr>
            <xdr:cNvPr id="10" name="Sub-sector">
              <a:extLst>
                <a:ext uri="{FF2B5EF4-FFF2-40B4-BE49-F238E27FC236}">
                  <a16:creationId xmlns:a16="http://schemas.microsoft.com/office/drawing/2014/main" id="{E4D51E65-FBF5-3E6F-2865-99223DE026D0}"/>
                </a:ext>
              </a:extLst>
            </xdr:cNvPr>
            <xdr:cNvGraphicFramePr/>
          </xdr:nvGraphicFramePr>
          <xdr:xfrm>
            <a:off x="0" y="0"/>
            <a:ext cx="0" cy="0"/>
          </xdr:xfrm>
          <a:graphic>
            <a:graphicData uri="http://schemas.microsoft.com/office/drawing/2010/slicer">
              <sle:slicer xmlns:sle="http://schemas.microsoft.com/office/drawing/2010/slicer" name="Sub-sector"/>
            </a:graphicData>
          </a:graphic>
        </xdr:graphicFrame>
      </mc:Choice>
      <mc:Fallback>
        <xdr:sp macro="" textlink="">
          <xdr:nvSpPr>
            <xdr:cNvPr id="0" name=""/>
            <xdr:cNvSpPr>
              <a:spLocks noTextEdit="1"/>
            </xdr:cNvSpPr>
          </xdr:nvSpPr>
          <xdr:spPr>
            <a:xfrm>
              <a:off x="0" y="4841862"/>
              <a:ext cx="3207494" cy="31035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802373</xdr:colOff>
      <xdr:row>49</xdr:row>
      <xdr:rowOff>1</xdr:rowOff>
    </xdr:from>
    <xdr:to>
      <xdr:col>25</xdr:col>
      <xdr:colOff>802374</xdr:colOff>
      <xdr:row>77</xdr:row>
      <xdr:rowOff>1</xdr:rowOff>
    </xdr:to>
    <xdr:graphicFrame macro="">
      <xdr:nvGraphicFramePr>
        <xdr:cNvPr id="2" name="Chart 1">
          <a:extLst>
            <a:ext uri="{FF2B5EF4-FFF2-40B4-BE49-F238E27FC236}">
              <a16:creationId xmlns:a16="http://schemas.microsoft.com/office/drawing/2014/main" id="{06B7C54D-3617-0340-B551-A98148AD9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ly's Mac" refreshedDate="45764.78117800926" missingItemsLimit="1048576" createdVersion="8" refreshedVersion="8" minRefreshableVersion="3" recordCount="54" xr:uid="{0EFB2321-F76E-6948-B05B-5D69E976EEA8}">
  <cacheSource type="worksheet">
    <worksheetSource name="Table_U53"/>
  </cacheSource>
  <cacheFields count="40">
    <cacheField name="Year" numFmtId="0">
      <sharedItems containsSemiMixedTypes="0" containsString="0" containsNumber="1" containsInteger="1" minValue="2016" maxValue="2021" count="6">
        <n v="2016"/>
        <n v="2017"/>
        <n v="2018"/>
        <n v="2019"/>
        <n v="2020"/>
        <n v="2021"/>
      </sharedItems>
    </cacheField>
    <cacheField name="Sub-sector" numFmtId="0">
      <sharedItems count="9">
        <s v="Retail"/>
        <s v="Health"/>
        <s v="Storage"/>
        <s v="Offices"/>
        <s v="Military"/>
        <s v="Education"/>
        <s v="Hospitality"/>
        <s v="Emergency Services"/>
        <s v="Community, arts and leisure"/>
      </sharedItems>
    </cacheField>
    <cacheField name="Column1" numFmtId="0">
      <sharedItems containsSemiMixedTypes="0" containsString="0" containsNumber="1" containsInteger="1" minValue="6" maxValue="27"/>
    </cacheField>
    <cacheField name="Catering - Electricity" numFmtId="0">
      <sharedItems containsSemiMixedTypes="0" containsString="0" containsNumber="1" minValue="3.5102989491531398" maxValue="520.781290558931"/>
    </cacheField>
    <cacheField name="Catering - Natural gas" numFmtId="0">
      <sharedItems containsSemiMixedTypes="0" containsString="0" containsNumber="1" minValue="1.8003859415754389" maxValue="347.84113344697641"/>
    </cacheField>
    <cacheField name="Catering - Oil" numFmtId="0">
      <sharedItems containsSemiMixedTypes="0" containsString="0" containsNumber="1" minValue="0" maxValue="640.60376822517446"/>
    </cacheField>
    <cacheField name="Catering - Heat" numFmtId="0">
      <sharedItems containsSemiMixedTypes="0" containsString="0" containsNumber="1" minValue="0" maxValue="4.3522178960609309E-2"/>
    </cacheField>
    <cacheField name="Computing - Electricity" numFmtId="0">
      <sharedItems containsSemiMixedTypes="0" containsString="0" containsNumber="1" minValue="0" maxValue="761.41981025580344"/>
    </cacheField>
    <cacheField name="Computing - Natural gas" numFmtId="0">
      <sharedItems containsSemiMixedTypes="0" containsString="0" containsNumber="1" containsInteger="1" minValue="0" maxValue="0"/>
    </cacheField>
    <cacheField name="Computing - Oil" numFmtId="0">
      <sharedItems containsSemiMixedTypes="0" containsString="0" containsNumber="1" containsInteger="1" minValue="0" maxValue="0"/>
    </cacheField>
    <cacheField name="Computing - Heat" numFmtId="0">
      <sharedItems containsSemiMixedTypes="0" containsString="0" containsNumber="1" containsInteger="1" minValue="0" maxValue="0"/>
    </cacheField>
    <cacheField name="Cooling and Ventilation - Electricity" numFmtId="0">
      <sharedItems containsSemiMixedTypes="0" containsString="0" containsNumber="1" minValue="16.782488353943066" maxValue="389.35426344710743"/>
    </cacheField>
    <cacheField name="Cooling and Ventilation - Natural gas" numFmtId="0">
      <sharedItems containsSemiMixedTypes="0" containsString="0" containsNumber="1" minValue="0" maxValue="2.2292546536704263"/>
    </cacheField>
    <cacheField name="Cooling and Ventilation - Oil" numFmtId="0">
      <sharedItems containsSemiMixedTypes="0" containsString="0" containsNumber="1" minValue="0" maxValue="43.568245286764316"/>
    </cacheField>
    <cacheField name="Cooling and Ventilation - Heat" numFmtId="0">
      <sharedItems containsSemiMixedTypes="0" containsString="0" containsNumber="1" minValue="0" maxValue="4.9791897773317204E-2"/>
    </cacheField>
    <cacheField name="Hot Water - Electricity" numFmtId="0">
      <sharedItems containsSemiMixedTypes="0" containsString="0" containsNumber="1" minValue="0.79614620036562511" maxValue="59.813005067220409"/>
    </cacheField>
    <cacheField name="Hot Water - Natural gas" numFmtId="0">
      <sharedItems containsSemiMixedTypes="0" containsString="0" containsNumber="1" minValue="7.7467225105712387" maxValue="331.87427825008854"/>
    </cacheField>
    <cacheField name="Hot Water - Oil" numFmtId="0">
      <sharedItems containsSemiMixedTypes="0" containsString="0" containsNumber="1" minValue="1.4675896242160757" maxValue="92.602889900955887"/>
    </cacheField>
    <cacheField name="Hot Water - Heat" numFmtId="0">
      <sharedItems containsSemiMixedTypes="0" containsString="0" containsNumber="1" minValue="0" maxValue="9.1139976762279247"/>
    </cacheField>
    <cacheField name="Heating - Electricity" numFmtId="0">
      <sharedItems containsSemiMixedTypes="0" containsString="0" containsNumber="1" minValue="0.34538527547340914" maxValue="380.85932908664671"/>
    </cacheField>
    <cacheField name="Heating - Natural gas" numFmtId="0">
      <sharedItems containsSemiMixedTypes="0" containsString="0" containsNumber="1" minValue="93.614246264731435" maxValue="1160.1192931237447"/>
    </cacheField>
    <cacheField name="Heating - Oil" numFmtId="0">
      <sharedItems containsSemiMixedTypes="0" containsString="0" containsNumber="1" minValue="6.9679692507985358" maxValue="700.42957153059683"/>
    </cacheField>
    <cacheField name="Heating - Heat" numFmtId="0">
      <sharedItems containsSemiMixedTypes="0" containsString="0" containsNumber="1" minValue="0" maxValue="100.98296838747825"/>
    </cacheField>
    <cacheField name="Lighting - Electricity" numFmtId="0">
      <sharedItems containsSemiMixedTypes="0" containsString="0" containsNumber="1" minValue="27.726085151821273" maxValue="654.52353365840338"/>
    </cacheField>
    <cacheField name="Lighting - Natural gas" numFmtId="0">
      <sharedItems containsSemiMixedTypes="0" containsString="0" containsNumber="1" containsInteger="1" minValue="0" maxValue="0"/>
    </cacheField>
    <cacheField name="Lighting - Oil" numFmtId="0">
      <sharedItems containsSemiMixedTypes="0" containsString="0" containsNumber="1" containsInteger="1" minValue="0" maxValue="0"/>
    </cacheField>
    <cacheField name="Lighting - Heat" numFmtId="0">
      <sharedItems containsSemiMixedTypes="0" containsString="0" containsNumber="1" containsInteger="1" minValue="0" maxValue="0"/>
    </cacheField>
    <cacheField name="Other - Electricity" numFmtId="0">
      <sharedItems containsSemiMixedTypes="0" containsString="0" containsNumber="1" minValue="14.529662411004994" maxValue="1052.9520386651461"/>
    </cacheField>
    <cacheField name="Other - Natural gas" numFmtId="0">
      <sharedItems containsSemiMixedTypes="0" containsString="0" containsNumber="1" minValue="0" maxValue="312.88666246954949"/>
    </cacheField>
    <cacheField name="Other - Oil" numFmtId="0">
      <sharedItems containsSemiMixedTypes="0" containsString="0" containsNumber="1" minValue="0" maxValue="44.237989739829317"/>
    </cacheField>
    <cacheField name="Other - Heat" numFmtId="0">
      <sharedItems containsSemiMixedTypes="0" containsString="0" containsNumber="1" minValue="0" maxValue="38.780604582335826"/>
    </cacheField>
    <cacheField name="Electricity" numFmtId="0">
      <sharedItems containsSemiMixedTypes="0" containsString="0" containsNumber="1" minValue="64.26280494726484" maxValue="2374.9251684143228"/>
    </cacheField>
    <cacheField name="Natural Gas" numFmtId="0">
      <sharedItems containsSemiMixedTypes="0" containsString="0" containsNumber="1" minValue="105.38372775049578" maxValue="1714.4859321929418"/>
    </cacheField>
    <cacheField name="Oil" numFmtId="0">
      <sharedItems containsSemiMixedTypes="0" containsString="0" containsNumber="1" minValue="17.980733255417118" maxValue="930.09087336600192"/>
    </cacheField>
    <cacheField name="Heat" numFmtId="0">
      <sharedItems containsSemiMixedTypes="0" containsString="0" containsNumber="1" minValue="209.63342296135926" maxValue="1470.5208902453437"/>
    </cacheField>
    <cacheField name="Electricity CO₂" numFmtId="164">
      <sharedItems containsSemiMixedTypes="0" containsString="0" containsNumber="1" minValue="144398522.7165041" maxValue="5336456853.4269829"/>
    </cacheField>
    <cacheField name="Natural Gas CO₂" numFmtId="164">
      <sharedItems containsSemiMixedTypes="0" containsString="0" containsNumber="1" minValue="225415793.65831047" maxValue="3667285408.9607024"/>
    </cacheField>
    <cacheField name="Oil CO₂" numFmtId="164">
      <sharedItems containsSemiMixedTypes="0" containsString="0" containsNumber="1" minValue="56117868.490156822" maxValue="2902813615.7752919"/>
    </cacheField>
    <cacheField name="Heat CO₂" numFmtId="164">
      <sharedItems containsSemiMixedTypes="0" containsString="0" containsNumber="1" minValue="316965735.5175752" maxValue="2223427586.0509596"/>
    </cacheField>
    <cacheField name="CO₂ Emissions" numFmtId="164">
      <sharedItems containsSemiMixedTypes="0" containsString="0" containsNumber="1" minValue="744623840.55896378" maxValue="10419562025.400066"/>
    </cacheField>
  </cacheFields>
  <extLst>
    <ext xmlns:x14="http://schemas.microsoft.com/office/spreadsheetml/2009/9/main" uri="{725AE2AE-9491-48be-B2B4-4EB974FC3084}">
      <x14:pivotCacheDefinition pivotCacheId="723704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n v="6"/>
    <n v="59.306460436673845"/>
    <n v="27.778388345055721"/>
    <n v="23.273181115887102"/>
    <n v="4.3522178960609309E-2"/>
    <n v="9.5587645546003479"/>
    <n v="0"/>
    <n v="0"/>
    <n v="0"/>
    <n v="197.91054188188741"/>
    <n v="0"/>
    <n v="0"/>
    <n v="0"/>
    <n v="19.814500130964763"/>
    <n v="15.022292732930534"/>
    <n v="25.157676188668447"/>
    <n v="0"/>
    <n v="380.85932908664671"/>
    <n v="742.9359426729593"/>
    <n v="114.72926961735615"/>
    <n v="0"/>
    <n v="654.52353365840338"/>
    <n v="0"/>
    <n v="0"/>
    <n v="0"/>
    <n v="1052.9520386651461"/>
    <n v="0"/>
    <n v="0"/>
    <n v="0"/>
    <n v="2374.9251684143228"/>
    <n v="785.73662375094557"/>
    <n v="163.16012692191168"/>
    <n v="1238.5680635559227"/>
    <n v="5336456853.4269829"/>
    <n v="1680690638.2032726"/>
    <n v="509222756.12328637"/>
    <n v="1872714912.096555"/>
    <n v="9399085159.8500977"/>
  </r>
  <r>
    <x v="0"/>
    <x v="1"/>
    <n v="6"/>
    <n v="32.785521907015145"/>
    <n v="57.611447470798097"/>
    <n v="5.1047726128619404"/>
    <n v="4.3522178960609309E-2"/>
    <n v="6.37681169464798"/>
    <n v="0"/>
    <n v="0"/>
    <n v="0"/>
    <n v="157.28279762136228"/>
    <n v="0"/>
    <n v="0"/>
    <n v="0"/>
    <n v="16.705533336259567"/>
    <n v="324.8457074954041"/>
    <n v="3.9774623252922319"/>
    <n v="2.4727297568902369"/>
    <n v="14.34922250092465"/>
    <n v="989.45846560875771"/>
    <n v="7.5280856082240195"/>
    <n v="29.622344763520978"/>
    <n v="138.84210815940577"/>
    <n v="0"/>
    <n v="0"/>
    <n v="0"/>
    <n v="317.23975105471186"/>
    <n v="306.26021929667087"/>
    <n v="19.283381723114442"/>
    <n v="0"/>
    <n v="683.5817462743272"/>
    <n v="1678.1758398716308"/>
    <n v="35.893702269492636"/>
    <n v="1043.4743704172781"/>
    <n v="1536008183.8784132"/>
    <n v="3589618121.4854183"/>
    <n v="112024244.78308651"/>
    <n v="1577733248.0709245"/>
    <n v="6815383798.2178431"/>
  </r>
  <r>
    <x v="1"/>
    <x v="0"/>
    <n v="6"/>
    <n v="58.736664700062668"/>
    <n v="27.172268470506907"/>
    <n v="22.44774522235004"/>
    <n v="4.3522178960609309E-2"/>
    <n v="9.4669272867819956"/>
    <n v="0"/>
    <n v="0"/>
    <n v="0"/>
    <n v="196.00908659077089"/>
    <n v="0"/>
    <n v="0"/>
    <n v="0"/>
    <n v="19.624129341432297"/>
    <n v="14.694508771038443"/>
    <n v="24.265402424256674"/>
    <n v="0"/>
    <n v="377.20016581228663"/>
    <n v="726.72520233852606"/>
    <n v="110.66013713779108"/>
    <n v="0"/>
    <n v="648.23510038748736"/>
    <n v="0"/>
    <n v="0"/>
    <n v="0"/>
    <n v="1042.8356436203248"/>
    <n v="0"/>
    <n v="0"/>
    <n v="0"/>
    <n v="2352.1077177391467"/>
    <n v="768.59197958007144"/>
    <n v="157.37328478439781"/>
    <n v="1214.6290274675644"/>
    <n v="5285186041.7598629"/>
    <n v="1644018244.3217728"/>
    <n v="491162021.8121056"/>
    <n v="1836519089.5309572"/>
    <n v="9256885397.4246979"/>
  </r>
  <r>
    <x v="1"/>
    <x v="1"/>
    <n v="6"/>
    <n v="32.470530075305064"/>
    <n v="56.35437514248963"/>
    <n v="4.9237203311811681"/>
    <n v="4.3522178960609309E-2"/>
    <n v="6.315545517404737"/>
    <n v="0"/>
    <n v="0"/>
    <n v="0"/>
    <n v="155.77167949245921"/>
    <n v="0"/>
    <n v="0"/>
    <n v="0"/>
    <n v="16.545032412705368"/>
    <n v="317.75762747330003"/>
    <n v="3.8363926471876599"/>
    <n v="2.323857045594758"/>
    <n v="14.211360188041512"/>
    <n v="967.86864428448382"/>
    <n v="7.2610850619855851"/>
    <n v="27.838907342756944"/>
    <n v="137.50816172745152"/>
    <n v="0"/>
    <n v="0"/>
    <n v="0"/>
    <n v="314.19182244282683"/>
    <n v="299.57767157671174"/>
    <n v="18.599453069623682"/>
    <n v="0"/>
    <n v="677.01413185619424"/>
    <n v="1641.5583184769853"/>
    <n v="34.620651109978098"/>
    <n v="1019.5473761018231"/>
    <n v="1521250754.2808685"/>
    <n v="3511293243.2222714"/>
    <n v="108051052.11424164"/>
    <n v="1541555632.6659565"/>
    <n v="6682150682.2833376"/>
  </r>
  <r>
    <x v="2"/>
    <x v="0"/>
    <n v="6"/>
    <n v="58.367548960609398"/>
    <n v="28.379419429750261"/>
    <n v="23.167019443811022"/>
    <n v="4.3522178960609309E-2"/>
    <n v="9.4074347724614249"/>
    <n v="0"/>
    <n v="0"/>
    <n v="0"/>
    <n v="194.77731697453598"/>
    <n v="0"/>
    <n v="0"/>
    <n v="0"/>
    <n v="19.500806455293315"/>
    <n v="15.347324724841584"/>
    <n v="25.042918306776897"/>
    <n v="0"/>
    <n v="374.82974660587308"/>
    <n v="759.01058278298433"/>
    <n v="114.20592684620694"/>
    <n v="0"/>
    <n v="644.16143056573389"/>
    <n v="0"/>
    <n v="0"/>
    <n v="0"/>
    <n v="1036.282206313512"/>
    <n v="0"/>
    <n v="0"/>
    <n v="0"/>
    <n v="2337.326490648019"/>
    <n v="802.7373269375762"/>
    <n v="162.41586459679485"/>
    <n v="1248.089778414025"/>
    <n v="5251972624.4860983"/>
    <n v="1717055142.3194754"/>
    <n v="506899913.40659672"/>
    <n v="1887111744.9620059"/>
    <n v="9363039425.1741772"/>
  </r>
  <r>
    <x v="2"/>
    <x v="1"/>
    <n v="6"/>
    <n v="32.266477227217933"/>
    <n v="58.857965819309818"/>
    <n v="5.081486960872593"/>
    <n v="4.3522178960609309E-2"/>
    <n v="6.2758570661518132"/>
    <n v="0"/>
    <n v="0"/>
    <n v="0"/>
    <n v="154.79277170197858"/>
    <n v="0"/>
    <n v="0"/>
    <n v="0"/>
    <n v="16.441059333803466"/>
    <n v="331.87427825008854"/>
    <n v="3.9593189503504886"/>
    <n v="2.4122452634299325"/>
    <n v="14.122052483029107"/>
    <n v="1010.8670256539941"/>
    <n v="7.4937459040073335"/>
    <n v="28.897763958386275"/>
    <n v="136.64402640318556"/>
    <n v="0"/>
    <n v="0"/>
    <n v="0"/>
    <n v="312.2173632619494"/>
    <n v="312.88666246954949"/>
    <n v="19.195419702073419"/>
    <n v="0"/>
    <n v="672.75960747731597"/>
    <n v="1714.4859321929418"/>
    <n v="35.729971517303838"/>
    <n v="1063.8363554418074"/>
    <n v="1511690838.001529"/>
    <n v="3667285408.9607024"/>
    <n v="111513241.10550527"/>
    <n v="1608520569.4280128"/>
    <n v="6899010057.4957495"/>
  </r>
  <r>
    <x v="3"/>
    <x v="1"/>
    <n v="6"/>
    <n v="31.548222597004596"/>
    <n v="58.442052860380628"/>
    <n v="5.0935824628390662"/>
    <n v="4.3522178960609309E-2"/>
    <n v="6.1361559340890217"/>
    <n v="0"/>
    <n v="0"/>
    <n v="0"/>
    <n v="151.34707094525893"/>
    <n v="0"/>
    <n v="0"/>
    <n v="0"/>
    <n v="16.075079902303724"/>
    <n v="329.52912732381924"/>
    <n v="3.9687433472875688"/>
    <n v="2.3649199127145972"/>
    <n v="13.807694348652563"/>
    <n v="1003.7238515760044"/>
    <n v="7.5115833242380861"/>
    <n v="28.330824586609857"/>
    <n v="133.60231831822941"/>
    <n v="0"/>
    <n v="0"/>
    <n v="0"/>
    <n v="305.26737720624419"/>
    <n v="310.67568531827158"/>
    <n v="19.241110705226919"/>
    <n v="0"/>
    <n v="657.78391925178244"/>
    <n v="1702.370717078476"/>
    <n v="35.815019839591642"/>
    <n v="1055.7823959271802"/>
    <n v="1478040466.5587552"/>
    <n v="3641370963.8308601"/>
    <n v="111778676.91936551"/>
    <n v="1596342982.6418965"/>
    <n v="6827533089.9508772"/>
  </r>
  <r>
    <x v="3"/>
    <x v="0"/>
    <n v="6"/>
    <n v="57.068282170499486"/>
    <n v="28.178879568349757"/>
    <n v="23.222164075962514"/>
    <n v="4.3522178960609309E-2"/>
    <n v="9.1980244443314394"/>
    <n v="0"/>
    <n v="0"/>
    <n v="0"/>
    <n v="190.44155671188537"/>
    <n v="0"/>
    <n v="0"/>
    <n v="0"/>
    <n v="19.066716782882668"/>
    <n v="15.238874642527287"/>
    <n v="25.102528155224451"/>
    <n v="0"/>
    <n v="366.48600337212889"/>
    <n v="753.64712291906437"/>
    <n v="114.47777208036533"/>
    <n v="0"/>
    <n v="629.82234028170353"/>
    <n v="0"/>
    <n v="0"/>
    <n v="0"/>
    <n v="1013.2144729613096"/>
    <n v="0"/>
    <n v="0"/>
    <n v="0"/>
    <n v="2285.2973967247408"/>
    <n v="797.06487712994146"/>
    <n v="162.80246431155228"/>
    <n v="1234.6544205505193"/>
    <n v="5135063250.4404926"/>
    <n v="1704921772.1809447"/>
    <n v="508106491.1163547"/>
    <n v="1866797483.872385"/>
    <n v="9214888997.6101761"/>
  </r>
  <r>
    <x v="4"/>
    <x v="1"/>
    <n v="6"/>
    <n v="27.889230271782122"/>
    <n v="54.685051440079434"/>
    <n v="4.7249593654836151"/>
    <n v="0"/>
    <n v="5.4244788372204384"/>
    <n v="0"/>
    <n v="0"/>
    <n v="0"/>
    <n v="133.79369628743643"/>
    <n v="0"/>
    <n v="0"/>
    <n v="0"/>
    <n v="14.210677119896197"/>
    <n v="308.34504259729681"/>
    <n v="3.6815249747650292"/>
    <n v="2.3769692482401101"/>
    <n v="12.2062650606668"/>
    <n v="939.19853544841692"/>
    <n v="6.9679692507985358"/>
    <n v="28.475170959323453"/>
    <n v="118.10699664502854"/>
    <n v="0"/>
    <n v="0"/>
    <n v="0"/>
    <n v="269.86218165508512"/>
    <n v="290.70361154833944"/>
    <n v="17.848629504330347"/>
    <n v="0"/>
    <n v="581.49352587711564"/>
    <n v="1592.9322410341326"/>
    <n v="33.223083095377525"/>
    <n v="989.2249099674458"/>
    <n v="1306615952.6458788"/>
    <n v="3407282063.5720096"/>
    <n v="103689242.34067325"/>
    <n v="1495708063.8707781"/>
    <n v="6313295322.4293394"/>
  </r>
  <r>
    <x v="4"/>
    <x v="0"/>
    <n v="6"/>
    <n v="50.449449498280607"/>
    <n v="26.367374233078461"/>
    <n v="21.541573624854653"/>
    <n v="0"/>
    <n v="8.1312289776285738"/>
    <n v="0"/>
    <n v="0"/>
    <n v="0"/>
    <n v="168.35396707764809"/>
    <n v="0"/>
    <n v="0"/>
    <n v="0"/>
    <n v="16.855341160650873"/>
    <n v="14.259229491927524"/>
    <n v="23.285855558375278"/>
    <n v="0"/>
    <n v="323.98061437543157"/>
    <n v="705.19822058537591"/>
    <n v="106.19300370162887"/>
    <n v="0"/>
    <n v="556.77495695421248"/>
    <n v="0"/>
    <n v="0"/>
    <n v="0"/>
    <n v="895.70091196843873"/>
    <n v="0"/>
    <n v="0"/>
    <n v="0"/>
    <n v="2020.246470012291"/>
    <n v="745.82482431038193"/>
    <n v="151.02043288485879"/>
    <n v="1135.3718386624364"/>
    <n v="4539493818.1176176"/>
    <n v="1595319299.1999068"/>
    <n v="471334771.03364432"/>
    <n v="1716682220.0576038"/>
    <n v="8322830108.4087725"/>
  </r>
  <r>
    <x v="5"/>
    <x v="0"/>
    <n v="6"/>
    <n v="51.823216712867307"/>
    <n v="27.113383902193036"/>
    <n v="22.537148869984865"/>
    <n v="0"/>
    <n v="8.3526469691994087"/>
    <n v="0"/>
    <n v="0"/>
    <n v="0"/>
    <n v="172.93834139128188"/>
    <n v="0"/>
    <n v="0"/>
    <n v="0"/>
    <n v="17.314321690814342"/>
    <n v="14.662664546972049"/>
    <n v="24.362045337233766"/>
    <n v="0"/>
    <n v="332.8027908434978"/>
    <n v="725.15032831323219"/>
    <n v="111.10086825844003"/>
    <n v="0"/>
    <n v="571.93625582611969"/>
    <n v="0"/>
    <n v="0"/>
    <n v="0"/>
    <n v="920.09135743761271"/>
    <n v="0"/>
    <n v="0"/>
    <n v="0"/>
    <n v="2075.2589308713932"/>
    <n v="766.92637676239724"/>
    <n v="158.00006246565866"/>
    <n v="1169.05398741517"/>
    <n v="4663106817.6680202"/>
    <n v="1640455519.8947678"/>
    <n v="493118194.95532066"/>
    <n v="1767609628.9717371"/>
    <n v="8564290161.4898453"/>
  </r>
  <r>
    <x v="5"/>
    <x v="1"/>
    <n v="6"/>
    <n v="28.648669880508461"/>
    <n v="56.232250519127213"/>
    <n v="4.9433302542795055"/>
    <n v="0"/>
    <n v="5.57219048238015"/>
    <n v="0"/>
    <n v="0"/>
    <n v="0"/>
    <n v="137.43697476333566"/>
    <n v="0"/>
    <n v="0"/>
    <n v="0"/>
    <n v="14.597641943467883"/>
    <n v="317.0690202360164"/>
    <n v="3.8516720212637927"/>
    <n v="2.2688423162874836"/>
    <n v="12.538648603394471"/>
    <n v="965.77119234133511"/>
    <n v="7.2900041130483144"/>
    <n v="27.179852193656714"/>
    <n v="121.32311736424019"/>
    <n v="0"/>
    <n v="0"/>
    <n v="0"/>
    <n v="277.21068240784825"/>
    <n v="298.92846181763639"/>
    <n v="18.673529950484816"/>
    <n v="0"/>
    <n v="597.32792544517508"/>
    <n v="1638.0009249141151"/>
    <n v="34.758536339076429"/>
    <n v="1015.0485395677222"/>
    <n v="1342195848.4753084"/>
    <n v="3503683978.3912921"/>
    <n v="108481391.91425753"/>
    <n v="1534753391.826396"/>
    <n v="6489114610.6072531"/>
  </r>
  <r>
    <x v="0"/>
    <x v="2"/>
    <n v="7"/>
    <n v="6.0361249349369395"/>
    <n v="4.9926119916324847"/>
    <n v="1.6640021225127664"/>
    <n v="4.3522178960609309E-2"/>
    <n v="29.085156259907063"/>
    <n v="0"/>
    <n v="0"/>
    <n v="0"/>
    <n v="44.196802299067841"/>
    <n v="0"/>
    <n v="0"/>
    <n v="0"/>
    <n v="13.642953980346153"/>
    <n v="19.830729848418244"/>
    <n v="12.484516752894754"/>
    <n v="0"/>
    <n v="61.852311665388036"/>
    <n v="529.70909842858794"/>
    <n v="700.42957153059683"/>
    <n v="0"/>
    <n v="318.38314785496266"/>
    <n v="0"/>
    <n v="0"/>
    <n v="0"/>
    <n v="342.22171635199584"/>
    <n v="0"/>
    <n v="0"/>
    <n v="0"/>
    <n v="815.41821334660449"/>
    <n v="554.53244026863865"/>
    <n v="714.57809040600432"/>
    <n v="1292.0345038035334"/>
    <n v="1832244725.3898203"/>
    <n v="1186144889.7346182"/>
    <n v="2230198220.1571393"/>
    <n v="1953556169.7509425"/>
    <n v="7202144005.0325203"/>
  </r>
  <r>
    <x v="0"/>
    <x v="3"/>
    <n v="7"/>
    <n v="38.65292156523234"/>
    <n v="18.844204758298808"/>
    <n v="73.634861484489974"/>
    <n v="4.3522178960609309E-2"/>
    <n v="761.41981025580344"/>
    <n v="0"/>
    <n v="0"/>
    <n v="0"/>
    <n v="389.35426344710743"/>
    <n v="2.1820425764159039"/>
    <n v="43.568245286764316"/>
    <n v="0"/>
    <n v="59.813005067220409"/>
    <n v="75.512620520852082"/>
    <n v="72.551633522603254"/>
    <n v="0.76305503490006688"/>
    <n v="200.43764283656057"/>
    <n v="1061.3629743502888"/>
    <n v="155.83947404958923"/>
    <n v="13.576483892478166"/>
    <n v="319.79825484252228"/>
    <n v="0"/>
    <n v="0"/>
    <n v="0"/>
    <n v="295.84880179977006"/>
    <n v="25.026543859237297"/>
    <n v="0"/>
    <n v="0"/>
    <n v="2065.3246998142167"/>
    <n v="1182.928386065093"/>
    <n v="345.59421434344677"/>
    <n v="1432.0231523427774"/>
    <n v="4640784600.4825449"/>
    <n v="2530283817.7932339"/>
    <n v="1078599542.9658973"/>
    <n v="2165219006.3422794"/>
    <n v="10414886967.583956"/>
  </r>
  <r>
    <x v="1"/>
    <x v="3"/>
    <n v="7"/>
    <n v="38.281557809019759"/>
    <n v="18.433027303286185"/>
    <n v="71.02323493536143"/>
    <n v="4.3522178960609309E-2"/>
    <n v="754.10435493338855"/>
    <n v="0"/>
    <n v="0"/>
    <n v="0"/>
    <n v="385.6134838134883"/>
    <n v="2.1344307655272137"/>
    <n v="42.022999138459618"/>
    <n v="0"/>
    <n v="59.238342626901684"/>
    <n v="73.864947534629394"/>
    <n v="69.97842609788114"/>
    <n v="0.7171146843232602"/>
    <n v="198.51190804301956"/>
    <n v="1038.2042084466343"/>
    <n v="150.3122753881799"/>
    <n v="12.759100609367403"/>
    <n v="316.72574502077128"/>
    <n v="0"/>
    <n v="0"/>
    <n v="0"/>
    <n v="293.00638994942813"/>
    <n v="24.480468779721342"/>
    <n v="0"/>
    <n v="0"/>
    <n v="2045.4817821960169"/>
    <n v="1157.1170828297984"/>
    <n v="333.33693555988208"/>
    <n v="1400.5481293504849"/>
    <n v="4596197564.59445"/>
    <n v="2475073440.1729388"/>
    <n v="1040344575.8823919"/>
    <n v="2117628771.5779333"/>
    <n v="10229244352.227715"/>
  </r>
  <r>
    <x v="1"/>
    <x v="2"/>
    <n v="7"/>
    <n v="5.9781319569669931"/>
    <n v="4.88367401738972"/>
    <n v="1.6049845317500548"/>
    <n v="4.3522178960609309E-2"/>
    <n v="28.805716247578879"/>
    <n v="0"/>
    <n v="0"/>
    <n v="0"/>
    <n v="43.772174875066611"/>
    <n v="0"/>
    <n v="0"/>
    <n v="0"/>
    <n v="13.511877248476706"/>
    <n v="19.398026577853084"/>
    <n v="12.041725189936933"/>
    <n v="0"/>
    <n v="61.258056280275042"/>
    <n v="518.15093283961676"/>
    <n v="675.58725597617229"/>
    <n v="0"/>
    <n v="315.32423388638563"/>
    <n v="0"/>
    <n v="0"/>
    <n v="0"/>
    <n v="338.9337697519565"/>
    <n v="0"/>
    <n v="0"/>
    <n v="0"/>
    <n v="807.58396024670628"/>
    <n v="542.43263343485955"/>
    <n v="689.23396569785928"/>
    <n v="1255.0397672750246"/>
    <n v="1814641158.6743491"/>
    <n v="1160263402.9171646"/>
    <n v="2151099206.9430189"/>
    <n v="1897620128.1198373"/>
    <n v="7023623896.6543694"/>
  </r>
  <r>
    <x v="2"/>
    <x v="2"/>
    <n v="7"/>
    <n v="5.9405638960443445"/>
    <n v="5.1006353572617549"/>
    <n v="1.65641170129856"/>
    <n v="4.3522178960609309E-2"/>
    <n v="28.624693996698586"/>
    <n v="0"/>
    <n v="0"/>
    <n v="0"/>
    <n v="43.497099693678734"/>
    <n v="0"/>
    <n v="0"/>
    <n v="0"/>
    <n v="13.426965267392291"/>
    <n v="20.259800279827942"/>
    <n v="12.427568063029391"/>
    <n v="0"/>
    <n v="60.873095492037777"/>
    <n v="541.17022533222155"/>
    <n v="697.23453024616924"/>
    <n v="0"/>
    <n v="313.34265835170282"/>
    <n v="0"/>
    <n v="0"/>
    <n v="0"/>
    <n v="336.80382605007065"/>
    <n v="0"/>
    <n v="0"/>
    <n v="0"/>
    <n v="802.50890274762514"/>
    <n v="566.53066096931127"/>
    <n v="711.31851001049722"/>
    <n v="1299.3213732493891"/>
    <n v="1803237504.4739137"/>
    <n v="1211809083.8133569"/>
    <n v="2220025069.7427616"/>
    <n v="1964573916.3530765"/>
    <n v="7199645574.3831081"/>
  </r>
  <r>
    <x v="2"/>
    <x v="3"/>
    <n v="7"/>
    <n v="38.040987024310482"/>
    <n v="19.251930098062886"/>
    <n v="73.2989727213957"/>
    <n v="4.3522178960609309E-2"/>
    <n v="749.36537651134893"/>
    <n v="0"/>
    <n v="0"/>
    <n v="0"/>
    <n v="383.1901932342937"/>
    <n v="2.2292546536704263"/>
    <n v="43.369506758239467"/>
    <n v="0"/>
    <n v="58.866074219181009"/>
    <n v="77.14646016827902"/>
    <n v="72.220685953027029"/>
    <n v="0.74439023857945774"/>
    <n v="197.26441007728124"/>
    <n v="1084.327306614796"/>
    <n v="155.12860521484848"/>
    <n v="13.244394731129116"/>
    <n v="314.73536204321846"/>
    <n v="0"/>
    <n v="0"/>
    <n v="0"/>
    <n v="291.16506527014985"/>
    <n v="25.568034265917063"/>
    <n v="0"/>
    <n v="0"/>
    <n v="2032.6274683797837"/>
    <n v="1208.5229858007253"/>
    <n v="344.0177706475107"/>
    <n v="1450.752629055595"/>
    <n v="4567313921.4493742"/>
    <n v="2585030666.6277514"/>
    <n v="1073679462.1908809"/>
    <n v="2193537975.1320596"/>
    <n v="10419562025.400066"/>
  </r>
  <r>
    <x v="3"/>
    <x v="2"/>
    <n v="7"/>
    <n v="5.808326419533806"/>
    <n v="5.0645923116972824"/>
    <n v="1.6603544706384434"/>
    <n v="4.3522178960609309E-2"/>
    <n v="27.987505782540961"/>
    <n v="0"/>
    <n v="0"/>
    <n v="0"/>
    <n v="42.528850416392203"/>
    <n v="0"/>
    <n v="0"/>
    <n v="0"/>
    <n v="13.128079835769057"/>
    <n v="20.11663676127268"/>
    <n v="12.457149497578429"/>
    <n v="0"/>
    <n v="59.518055015053406"/>
    <n v="537.34610897738048"/>
    <n v="698.89416288846905"/>
    <n v="0"/>
    <n v="306.36762312800568"/>
    <n v="0"/>
    <n v="0"/>
    <n v="0"/>
    <n v="329.30654316323688"/>
    <n v="0"/>
    <n v="0"/>
    <n v="0"/>
    <n v="784.644983760532"/>
    <n v="562.52733805035041"/>
    <n v="713.01166685668591"/>
    <n v="1295.8018490598636"/>
    <n v="1763097278.5099154"/>
    <n v="1203245976.0896995"/>
    <n v="2225309412.2597165"/>
    <n v="1959252395.7785137"/>
    <n v="7150905062.637845"/>
  </r>
  <r>
    <x v="3"/>
    <x v="3"/>
    <n v="7"/>
    <n v="37.194191296481584"/>
    <n v="19.115888576737383"/>
    <n v="73.473446822287585"/>
    <n v="4.3522178960609309E-2"/>
    <n v="732.68443710756367"/>
    <n v="0"/>
    <n v="0"/>
    <n v="0"/>
    <n v="374.66034572089023"/>
    <n v="2.2135018853525219"/>
    <n v="43.472739524222824"/>
    <n v="0"/>
    <n v="57.555710212826341"/>
    <n v="76.601313694511916"/>
    <n v="72.392593399743149"/>
    <n v="0.72978619742165518"/>
    <n v="192.87328690270695"/>
    <n v="1076.6650340189954"/>
    <n v="155.49785901081023"/>
    <n v="12.984555636338317"/>
    <n v="307.72932511245853"/>
    <n v="0"/>
    <n v="0"/>
    <n v="0"/>
    <n v="284.68370522535866"/>
    <n v="25.38736073027048"/>
    <n v="0"/>
    <n v="0"/>
    <n v="1987.381001578286"/>
    <n v="1199.9830989058678"/>
    <n v="344.83663875706384"/>
    <n v="1438.7940439452334"/>
    <n v="4465645110.5464087"/>
    <n v="2566763848.5596514"/>
    <n v="1076235149.5607963"/>
    <n v="2175456594.4451928"/>
    <n v="10284100703.112049"/>
  </r>
  <r>
    <x v="4"/>
    <x v="3"/>
    <n v="7"/>
    <n v="32.880374247732718"/>
    <n v="17.887005999585316"/>
    <n v="68.156165765466042"/>
    <n v="0"/>
    <n v="647.70701170924451"/>
    <n v="0"/>
    <n v="0"/>
    <n v="0"/>
    <n v="331.20688886313064"/>
    <n v="2.0712048694181875"/>
    <n v="40.326612802831988"/>
    <n v="0"/>
    <n v="50.880345180963793"/>
    <n v="71.676927396262627"/>
    <n v="67.15353381853572"/>
    <n v="0.73350447925747764"/>
    <n v="170.50366292951858"/>
    <n v="1007.4506265158626"/>
    <n v="144.24446263627564"/>
    <n v="13.050712323789242"/>
    <n v="272.03859054349152"/>
    <n v="0"/>
    <n v="0"/>
    <n v="0"/>
    <n v="251.66582317724647"/>
    <n v="23.755310765338706"/>
    <n v="0"/>
    <n v="0"/>
    <n v="1756.8826966513282"/>
    <n v="1122.8410755464674"/>
    <n v="319.88077502310944"/>
    <n v="1335.9829688847035"/>
    <n v="3947715419.3755345"/>
    <n v="2401757060.593894"/>
    <n v="998347898.84712458"/>
    <n v="2020006248.9536717"/>
    <n v="9367826627.7702255"/>
  </r>
  <r>
    <x v="4"/>
    <x v="2"/>
    <n v="7"/>
    <n v="5.1346712959808549"/>
    <n v="4.7390103107749191"/>
    <n v="1.5401944433609873"/>
    <n v="0"/>
    <n v="24.74148871943833"/>
    <n v="0"/>
    <n v="0"/>
    <n v="0"/>
    <n v="37.596314619941708"/>
    <n v="0"/>
    <n v="0"/>
    <n v="0"/>
    <n v="11.60547287379879"/>
    <n v="18.823420161500888"/>
    <n v="11.555624281187258"/>
    <n v="0"/>
    <n v="52.61509540005035"/>
    <n v="502.80231737847265"/>
    <n v="648.31511897838072"/>
    <n v="0"/>
    <n v="270.83482002712799"/>
    <n v="0"/>
    <n v="0"/>
    <n v="0"/>
    <n v="291.11326268998982"/>
    <n v="0"/>
    <n v="0"/>
    <n v="0"/>
    <n v="693.64112562632783"/>
    <n v="526.36474785074847"/>
    <n v="661.410937702929"/>
    <n v="1203.7325317569039"/>
    <n v="1558611609.2823586"/>
    <n v="1125894195.652751"/>
    <n v="2064263536.5708413"/>
    <n v="1820043588.0164387"/>
    <n v="6568812929.5223894"/>
  </r>
  <r>
    <x v="5"/>
    <x v="2"/>
    <n v="7"/>
    <n v="5.2744913168977998"/>
    <n v="4.8730906891478476"/>
    <n v="1.6113767760540867"/>
    <n v="0"/>
    <n v="25.415213534691063"/>
    <n v="0"/>
    <n v="0"/>
    <n v="0"/>
    <n v="38.620083658609275"/>
    <n v="0"/>
    <n v="0"/>
    <n v="0"/>
    <n v="11.921496503439062"/>
    <n v="19.355989439054103"/>
    <n v="12.089684312117484"/>
    <n v="0"/>
    <n v="54.047834384752349"/>
    <n v="517.02805662356559"/>
    <n v="678.27794781990087"/>
    <n v="0"/>
    <n v="278.20980627617399"/>
    <n v="0"/>
    <n v="0"/>
    <n v="0"/>
    <n v="299.04044247078218"/>
    <n v="0"/>
    <n v="0"/>
    <n v="0"/>
    <n v="712.52936814534564"/>
    <n v="541.25713675176758"/>
    <n v="691.9790089080725"/>
    <n v="1249.3538388282188"/>
    <n v="1601053490.2225916"/>
    <n v="1157749015.5120308"/>
    <n v="2159666486.8020945"/>
    <n v="1889023004.3082669"/>
    <n v="6807491996.8449831"/>
  </r>
  <r>
    <x v="5"/>
    <x v="3"/>
    <n v="7"/>
    <n v="33.775725546787349"/>
    <n v="18.393081398267256"/>
    <n v="71.306102377376249"/>
    <n v="0"/>
    <n v="665.34444217068926"/>
    <n v="0"/>
    <n v="0"/>
    <n v="0"/>
    <n v="340.22584089710551"/>
    <n v="2.1298052763318478"/>
    <n v="42.19036603301047"/>
    <n v="0"/>
    <n v="52.265845930161163"/>
    <n v="73.704876042850032"/>
    <n v="70.257132332602026"/>
    <n v="0.70013779225707085"/>
    <n v="175.14657468433364"/>
    <n v="1035.9543334793536"/>
    <n v="150.91093086875858"/>
    <n v="12.457043102190157"/>
    <n v="279.44635614861994"/>
    <n v="0"/>
    <n v="0"/>
    <n v="0"/>
    <n v="258.5188267352865"/>
    <n v="24.427417565474002"/>
    <n v="0"/>
    <n v="0"/>
    <n v="1804.7236121129836"/>
    <n v="1154.6095137622769"/>
    <n v="334.66453161174729"/>
    <n v="1375.1690199268933"/>
    <n v="4055213956.4178739"/>
    <n v="2469709749.9375105"/>
    <n v="1044488003.1602633"/>
    <n v="2079255558.1294627"/>
    <n v="9648667267.6451111"/>
  </r>
  <r>
    <x v="0"/>
    <x v="4"/>
    <n v="8"/>
    <n v="4.3994629466165929"/>
    <n v="4.2380314415716498"/>
    <n v="0"/>
    <n v="4.3522178960609309E-2"/>
    <n v="0.40040122642934212"/>
    <n v="0"/>
    <n v="0"/>
    <n v="0"/>
    <n v="19.728857133039398"/>
    <n v="0"/>
    <n v="0"/>
    <n v="0"/>
    <n v="0.93591929353761061"/>
    <n v="8.1612778124137364"/>
    <n v="1.5855610051054416"/>
    <n v="3.360013837080885"/>
    <n v="0.40602183728430075"/>
    <n v="98.623885123497246"/>
    <n v="17.840543556120657"/>
    <n v="100.98296838747825"/>
    <n v="32.593734688351354"/>
    <n v="0"/>
    <n v="0"/>
    <n v="0"/>
    <n v="17.080520352672291"/>
    <n v="0"/>
    <n v="0"/>
    <n v="0"/>
    <n v="75.544917477930895"/>
    <n v="111.02319437748264"/>
    <n v="19.426104561226097"/>
    <n v="221.25695492042195"/>
    <n v="169749429.57291073"/>
    <n v="237478612.77343535"/>
    <n v="60628872.335586652"/>
    <n v="334540515.83967799"/>
    <n v="802397430.52161074"/>
  </r>
  <r>
    <x v="1"/>
    <x v="4"/>
    <n v="8"/>
    <n v="4.3571944448057707"/>
    <n v="4.1455582910853446"/>
    <n v="0"/>
    <n v="4.3522178960609309E-2"/>
    <n v="0.39655431143772946"/>
    <n v="0"/>
    <n v="0"/>
    <n v="0"/>
    <n v="19.539309171487719"/>
    <n v="0"/>
    <n v="0"/>
    <n v="0"/>
    <n v="0.92692730818992153"/>
    <n v="7.9832000700202066"/>
    <n v="1.5293255056054049"/>
    <n v="3.1577214642396094"/>
    <n v="0.40212092142872269"/>
    <n v="96.471928136791391"/>
    <n v="17.207788414565012"/>
    <n v="94.903206433460213"/>
    <n v="32.280585481183799"/>
    <n v="0"/>
    <n v="0"/>
    <n v="0"/>
    <n v="16.916416684970773"/>
    <n v="0"/>
    <n v="0"/>
    <n v="0"/>
    <n v="74.819108323504437"/>
    <n v="108.60068649789694"/>
    <n v="18.737113920170419"/>
    <n v="212.18628754944558"/>
    <n v="168118536.40291446"/>
    <n v="232296868.41900158"/>
    <n v="58478532.544851877"/>
    <n v="320825666.77476174"/>
    <n v="779719604.14152968"/>
  </r>
  <r>
    <x v="2"/>
    <x v="4"/>
    <n v="8"/>
    <n v="4.3298127564234123"/>
    <n v="4.3297282168725362"/>
    <n v="0"/>
    <n v="4.3522178960609309E-2"/>
    <n v="0.39406226598967442"/>
    <n v="0"/>
    <n v="0"/>
    <n v="0"/>
    <n v="19.416519316291321"/>
    <n v="0"/>
    <n v="0"/>
    <n v="0"/>
    <n v="0.92110226755254276"/>
    <n v="8.3378604706715738"/>
    <n v="1.578328396608887"/>
    <n v="3.277825828306713"/>
    <n v="0.399593894025639"/>
    <n v="100.7577749631904"/>
    <n v="17.759163106871675"/>
    <n v="98.512862758662578"/>
    <n v="32.077726291941154"/>
    <n v="0"/>
    <n v="0"/>
    <n v="0"/>
    <n v="16.810109735377054"/>
    <n v="0"/>
    <n v="0"/>
    <n v="0"/>
    <n v="74.348926527600796"/>
    <n v="113.42536365073451"/>
    <n v="19.337491503480564"/>
    <n v="220.75074273001761"/>
    <n v="167062037.90751898"/>
    <n v="242616852.84892112"/>
    <n v="60352310.982362837"/>
    <n v="333775123.00778663"/>
    <n v="803806324.74658954"/>
  </r>
  <r>
    <x v="3"/>
    <x v="4"/>
    <n v="8"/>
    <n v="4.2334307424105972"/>
    <n v="4.2991326968104433"/>
    <n v="0"/>
    <n v="4.3522178960609309E-2"/>
    <n v="0.38529040517740415"/>
    <n v="0"/>
    <n v="0"/>
    <n v="0"/>
    <n v="18.984305883032206"/>
    <n v="0"/>
    <n v="0"/>
    <n v="0"/>
    <n v="0.90059844980042847"/>
    <n v="8.2789419509568116"/>
    <n v="1.582085303666195"/>
    <n v="3.2135188279945517"/>
    <n v="0.39069889868518731"/>
    <n v="100.04578188397471"/>
    <n v="17.801435377554661"/>
    <n v="96.580158878711188"/>
    <n v="31.363673274202114"/>
    <n v="0"/>
    <n v="0"/>
    <n v="0"/>
    <n v="16.435915209373945"/>
    <n v="0"/>
    <n v="0"/>
    <n v="0"/>
    <n v="72.693912862681884"/>
    <n v="112.62385653174196"/>
    <n v="19.383520681220855"/>
    <n v="218.07511604588092"/>
    <n v="163343222.20244619"/>
    <n v="240902429.12139606"/>
    <n v="60495968.04609029"/>
    <n v="329729575.46137196"/>
    <n v="794471194.83130455"/>
  </r>
  <r>
    <x v="4"/>
    <x v="4"/>
    <n v="8"/>
    <n v="3.7424334905618672"/>
    <n v="4.0227589751931125"/>
    <n v="0"/>
    <n v="0"/>
    <n v="0.34060406409459992"/>
    <n v="0"/>
    <n v="0"/>
    <n v="0"/>
    <n v="16.782488353943066"/>
    <n v="0"/>
    <n v="0"/>
    <n v="0"/>
    <n v="0.79614620036562511"/>
    <n v="7.7467225105712387"/>
    <n v="1.4675896242160757"/>
    <n v="3.2298917995983185"/>
    <n v="0.34538527547340914"/>
    <n v="93.614246264731435"/>
    <n v="16.513143631201043"/>
    <n v="97.072237588514582"/>
    <n v="27.726085151821273"/>
    <n v="0"/>
    <n v="0"/>
    <n v="0"/>
    <n v="14.529662411004994"/>
    <n v="0"/>
    <n v="0"/>
    <n v="0"/>
    <n v="64.26280494726484"/>
    <n v="105.38372775049578"/>
    <n v="17.980733255417118"/>
    <n v="210.7749045595188"/>
    <n v="144398522.7165041"/>
    <n v="225415793.65831047"/>
    <n v="56117868.490156822"/>
    <n v="318691655.69399244"/>
    <n v="744623840.55896378"/>
  </r>
  <r>
    <x v="5"/>
    <x v="4"/>
    <n v="8"/>
    <n v="3.8443420838812137"/>
    <n v="4.1365745210826486"/>
    <n v="0"/>
    <n v="0"/>
    <n v="0.34987890655693638"/>
    <n v="0"/>
    <n v="0"/>
    <n v="0"/>
    <n v="17.239485060728068"/>
    <n v="0"/>
    <n v="0"/>
    <n v="0"/>
    <n v="0.81782571439317364"/>
    <n v="7.9658998107357588"/>
    <n v="1.5354164192926276"/>
    <n v="3.0829659228382011"/>
    <n v="0.35479031304200614"/>
    <n v="96.262865435644159"/>
    <n v="17.276322649819015"/>
    <n v="92.656478640015862"/>
    <n v="28.481082226104704"/>
    <n v="0"/>
    <n v="0"/>
    <n v="0"/>
    <n v="14.925313385549956"/>
    <n v="0"/>
    <n v="0"/>
    <n v="0"/>
    <n v="66.012717690256054"/>
    <n v="108.36533976746256"/>
    <n v="18.811739069111642"/>
    <n v="209.63342296135926"/>
    <n v="148330576.65000534"/>
    <n v="231793461.76260242"/>
    <n v="58711437.634697437"/>
    <n v="316965735.5175752"/>
    <n v="755801211.56488037"/>
  </r>
  <r>
    <x v="0"/>
    <x v="5"/>
    <n v="9"/>
    <n v="67.684479356911979"/>
    <n v="72.190937587188117"/>
    <n v="14.287567832155855"/>
    <n v="4.3522178960609309E-2"/>
    <n v="28.300032062814552"/>
    <n v="0"/>
    <n v="0"/>
    <n v="0"/>
    <n v="69.887357663603382"/>
    <n v="0"/>
    <n v="0"/>
    <n v="0"/>
    <n v="26.456027597467941"/>
    <n v="171.41314705928451"/>
    <n v="27.15047384188513"/>
    <n v="9.1139976762279247"/>
    <n v="19.185304002120709"/>
    <n v="1135.5498068152872"/>
    <n v="211.96414807382817"/>
    <n v="73.383173454941087"/>
    <n v="161.22075640941566"/>
    <n v="0"/>
    <n v="0"/>
    <n v="0"/>
    <n v="167.2147299784549"/>
    <n v="18.904866331169821"/>
    <n v="0"/>
    <n v="0"/>
    <n v="539.94868707078911"/>
    <n v="1398.0587577929298"/>
    <n v="253.40218974786916"/>
    <n v="1449.2399522013657"/>
    <n v="1213264699.8480632"/>
    <n v="2990447682.9190769"/>
    <n v="790868234.20309961"/>
    <n v="2191250807.7284651"/>
    <n v="7185831424.6987047"/>
  </r>
  <r>
    <x v="1"/>
    <x v="5"/>
    <n v="9"/>
    <n v="67.034190543714374"/>
    <n v="70.615743177405307"/>
    <n v="13.780826993364537"/>
    <n v="4.3522178960609309E-2"/>
    <n v="28.02813524926977"/>
    <n v="0"/>
    <n v="0"/>
    <n v="0"/>
    <n v="69.215904365825438"/>
    <n v="0"/>
    <n v="0"/>
    <n v="0"/>
    <n v="26.201847334108585"/>
    <n v="167.67294032370967"/>
    <n v="26.187521011155315"/>
    <n v="8.5652820145103572"/>
    <n v="19.000978309008904"/>
    <n v="1110.7722964031932"/>
    <n v="204.44636118032494"/>
    <n v="68.965079659910799"/>
    <n v="159.67180374930194"/>
    <n v="0"/>
    <n v="0"/>
    <n v="0"/>
    <n v="165.60818931595745"/>
    <n v="18.492365250593259"/>
    <n v="0"/>
    <n v="0"/>
    <n v="534.76104886718645"/>
    <n v="1367.5533451549015"/>
    <n v="244.41470918484481"/>
    <n v="1411.7935197459087"/>
    <n v="1201608076.8045681"/>
    <n v="2925196605.2863345"/>
    <n v="762818307.36590064"/>
    <n v="2134631801.855814"/>
    <n v="7024254791.3126173"/>
  </r>
  <r>
    <x v="2"/>
    <x v="5"/>
    <n v="9"/>
    <n v="66.612931098058965"/>
    <n v="73.752907165270784"/>
    <n v="14.222394442948367"/>
    <n v="4.3522178960609309E-2"/>
    <n v="27.851999509849421"/>
    <n v="0"/>
    <n v="0"/>
    <n v="0"/>
    <n v="68.780934490494872"/>
    <n v="0"/>
    <n v="0"/>
    <n v="0"/>
    <n v="26.037188439989233"/>
    <n v="175.1219522076683"/>
    <n v="27.026625723041384"/>
    <n v="8.8910636773511911"/>
    <n v="18.881571458199783"/>
    <n v="1160.1192931237447"/>
    <n v="210.99726399091534"/>
    <n v="71.588175816172111"/>
    <n v="158.66838661263398"/>
    <n v="0"/>
    <n v="0"/>
    <n v="0"/>
    <n v="164.56746646301661"/>
    <n v="19.313904183758225"/>
    <n v="0"/>
    <n v="0"/>
    <n v="531.40047807224278"/>
    <n v="1428.308056680442"/>
    <n v="252.24628415690509"/>
    <n v="1470.5208902453437"/>
    <n v="1194056874.2283294"/>
    <n v="3055150933.2394652"/>
    <n v="787260652.85370076"/>
    <n v="2223427586.0509596"/>
    <n v="7259896046.3724546"/>
  </r>
  <r>
    <x v="3"/>
    <x v="5"/>
    <n v="9"/>
    <n v="65.130121374011864"/>
    <n v="73.231740838474735"/>
    <n v="14.256248116346971"/>
    <n v="4.3522178960609309E-2"/>
    <n v="27.232011543150215"/>
    <n v="0"/>
    <n v="0"/>
    <n v="0"/>
    <n v="67.249864819631455"/>
    <n v="0"/>
    <n v="0"/>
    <n v="0"/>
    <n v="25.457598327840756"/>
    <n v="173.88447333285043"/>
    <n v="27.090957405302365"/>
    <n v="8.7166317018211661"/>
    <n v="18.461266011464616"/>
    <n v="1151.921445284504"/>
    <n v="211.4995023792402"/>
    <n v="70.183701910084238"/>
    <n v="155.13641432602586"/>
    <n v="0"/>
    <n v="0"/>
    <n v="0"/>
    <n v="160.90418013841489"/>
    <n v="19.177424729775694"/>
    <n v="0"/>
    <n v="0"/>
    <n v="519.57145654053966"/>
    <n v="1418.2150841856051"/>
    <n v="252.84670790088953"/>
    <n v="1460.8260694660746"/>
    <n v="1167477062.8465927"/>
    <n v="3033562065.073009"/>
    <n v="789134575.3586762"/>
    <n v="2208769017.0327048"/>
    <n v="7198942720.3109818"/>
  </r>
  <r>
    <x v="4"/>
    <x v="5"/>
    <n v="9"/>
    <n v="57.576269060603103"/>
    <n v="68.5239706477428"/>
    <n v="13.224521944118377"/>
    <n v="0"/>
    <n v="24.073617407620777"/>
    <n v="0"/>
    <n v="0"/>
    <n v="0"/>
    <n v="59.45016268139932"/>
    <n v="0"/>
    <n v="0"/>
    <n v="0"/>
    <n v="22.50500229445883"/>
    <n v="162.70614914152617"/>
    <n v="25.130381974959583"/>
    <n v="8.7610431930783932"/>
    <n v="16.320111135238619"/>
    <n v="1077.8691097796504"/>
    <n v="196.19326119732818"/>
    <n v="70.541289906274116"/>
    <n v="137.14354808336921"/>
    <n v="0"/>
    <n v="0"/>
    <n v="0"/>
    <n v="142.24236302930859"/>
    <n v="17.944586244111701"/>
    <n v="0"/>
    <n v="0"/>
    <n v="459.31107369199844"/>
    <n v="1327.043815813031"/>
    <n v="234.54816511640615"/>
    <n v="1369.6848152115699"/>
    <n v="1032071982.5859205"/>
    <n v="2838546722.0240731"/>
    <n v="732024823.32830358"/>
    <n v="2070963440.5998938"/>
    <n v="6673606968.5381908"/>
  </r>
  <r>
    <x v="5"/>
    <x v="5"/>
    <n v="9"/>
    <n v="59.14410362689258"/>
    <n v="70.462712982017749"/>
    <n v="13.835712514757775"/>
    <n v="0"/>
    <n v="24.729155707047028"/>
    <n v="0"/>
    <n v="0"/>
    <n v="0"/>
    <n v="61.06902443719185"/>
    <n v="0"/>
    <n v="0"/>
    <n v="0"/>
    <n v="23.117826311842411"/>
    <n v="167.30957910049801"/>
    <n v="26.291819232545496"/>
    <n v="8.3625084952174991"/>
    <n v="16.764517047274715"/>
    <n v="1108.3651603468236"/>
    <n v="205.26061892666604"/>
    <n v="67.332408150991213"/>
    <n v="140.87804492967177"/>
    <n v="0"/>
    <n v="0"/>
    <n v="0"/>
    <n v="146.1157035077149"/>
    <n v="18.452290755301657"/>
    <n v="0"/>
    <n v="0"/>
    <n v="471.81837556763526"/>
    <n v="1364.5897431846411"/>
    <n v="245.38815067396931"/>
    <n v="1406.0852129669729"/>
    <n v="1060175889.9004765"/>
    <n v="2918857460.671947"/>
    <n v="765856418.25345826"/>
    <n v="2126000842.006063"/>
    <n v="6870890610.8319454"/>
  </r>
  <r>
    <x v="0"/>
    <x v="6"/>
    <n v="11"/>
    <n v="520.781290558931"/>
    <n v="340.47441002775628"/>
    <n v="640.60376822517446"/>
    <n v="4.3522178960609309E-2"/>
    <n v="0"/>
    <n v="0"/>
    <n v="0"/>
    <n v="0"/>
    <n v="99.480987946072389"/>
    <n v="0"/>
    <n v="0"/>
    <n v="0"/>
    <n v="19.172349746977822"/>
    <n v="106.56650855325425"/>
    <n v="92.602889900955887"/>
    <n v="0"/>
    <n v="40.781131457374443"/>
    <n v="362.47543342606838"/>
    <n v="196.88421523987157"/>
    <n v="0"/>
    <n v="75.945321948922356"/>
    <n v="0"/>
    <n v="0"/>
    <n v="0"/>
    <n v="203.523077276045"/>
    <n v="9.1902731742084836"/>
    <n v="0"/>
    <n v="0"/>
    <n v="959.68415893432314"/>
    <n v="818.70662518128745"/>
    <n v="930.09087336600192"/>
    <n v="600.184302302275"/>
    <n v="2156410305.1254239"/>
    <n v="1751213471.2627738"/>
    <n v="2902813615.7752919"/>
    <n v="907478665.08103979"/>
    <n v="7717916057.2445297"/>
  </r>
  <r>
    <x v="1"/>
    <x v="6"/>
    <n v="11"/>
    <n v="515.77780599953462"/>
    <n v="333.04531428146407"/>
    <n v="617.88330980588273"/>
    <n v="4.3522178960609309E-2"/>
    <n v="0"/>
    <n v="0"/>
    <n v="0"/>
    <n v="0"/>
    <n v="98.525209395334812"/>
    <n v="0"/>
    <n v="0"/>
    <n v="0"/>
    <n v="18.988148513820246"/>
    <n v="104.24124482689771"/>
    <n v="89.318519415078001"/>
    <n v="0"/>
    <n v="40.389320604602275"/>
    <n v="354.56627896015272"/>
    <n v="189.90127219823779"/>
    <n v="0"/>
    <n v="75.215665848331668"/>
    <n v="0"/>
    <n v="0"/>
    <n v="0"/>
    <n v="201.5676987071671"/>
    <n v="8.9897429219049112"/>
    <n v="0"/>
    <n v="0"/>
    <n v="950.46384906879075"/>
    <n v="800.84258099041949"/>
    <n v="897.10310141919854"/>
    <n v="584.90039394195333"/>
    <n v="2135692268.8575728"/>
    <n v="1713002280.7385073"/>
    <n v="2799858779.5293188"/>
    <n v="884369395.6402334"/>
    <n v="7532922724.7656317"/>
  </r>
  <r>
    <x v="2"/>
    <x v="6"/>
    <n v="11"/>
    <n v="512.53653060149679"/>
    <n v="347.84113344697641"/>
    <n v="637.68162505813666"/>
    <n v="4.3522178960609309E-2"/>
    <n v="0"/>
    <n v="0"/>
    <n v="0"/>
    <n v="0"/>
    <n v="97.906052592570205"/>
    <n v="0"/>
    <n v="0"/>
    <n v="0"/>
    <n v="18.868822288619718"/>
    <n v="108.87225010428531"/>
    <n v="92.18047761524339"/>
    <n v="0"/>
    <n v="40.135504116772871"/>
    <n v="370.31818514445479"/>
    <n v="195.98611895508895"/>
    <n v="0"/>
    <n v="74.742991986786222"/>
    <n v="0"/>
    <n v="0"/>
    <n v="0"/>
    <n v="200.30099739652707"/>
    <n v="9.3891198382381038"/>
    <n v="0"/>
    <n v="0"/>
    <n v="944.49089898277293"/>
    <n v="836.4206885339546"/>
    <n v="925.84822162846899"/>
    <n v="606.48333039527722"/>
    <n v="2122271050.0142908"/>
    <n v="1789103852.7741289"/>
    <n v="2889572299.7024517"/>
    <n v="917002795.55765915"/>
    <n v="7717949998.0485306"/>
  </r>
  <r>
    <x v="3"/>
    <x v="6"/>
    <n v="11"/>
    <n v="501.12742220501298"/>
    <n v="345.38315459848297"/>
    <n v="639.19950346838641"/>
    <n v="4.3522178960609309E-2"/>
    <n v="0"/>
    <n v="0"/>
    <n v="0"/>
    <n v="0"/>
    <n v="95.72665522280694"/>
    <n v="0"/>
    <n v="0"/>
    <n v="0"/>
    <n v="18.448800639524364"/>
    <n v="108.10291703176352"/>
    <n v="92.39989550548907"/>
    <n v="0"/>
    <n v="39.242084253649374"/>
    <n v="367.70137482855728"/>
    <n v="196.4526262009947"/>
    <n v="0"/>
    <n v="73.079206389974232"/>
    <n v="0"/>
    <n v="0"/>
    <n v="0"/>
    <n v="195.8422795202834"/>
    <n v="9.3227727166666483"/>
    <n v="0"/>
    <n v="0"/>
    <n v="923.46644823125143"/>
    <n v="830.51021917547052"/>
    <n v="928.05202517487021"/>
    <n v="603.43960746216203"/>
    <n v="2075029109.175622"/>
    <n v="1776461358.8163314"/>
    <n v="2896450370.5707698"/>
    <n v="912400686.48278904"/>
    <n v="7660341525.0455122"/>
  </r>
  <r>
    <x v="4"/>
    <x v="6"/>
    <n v="11"/>
    <n v="443.0061956868268"/>
    <n v="323.17987906545852"/>
    <n v="592.94056832487831"/>
    <n v="0"/>
    <n v="0"/>
    <n v="0"/>
    <n v="0"/>
    <n v="0"/>
    <n v="84.624188334142204"/>
    <n v="0"/>
    <n v="0"/>
    <n v="0"/>
    <n v="16.309091508779598"/>
    <n v="101.15342102762209"/>
    <n v="85.712905371325505"/>
    <n v="0"/>
    <n v="34.690750666841538"/>
    <n v="344.06335186625779"/>
    <n v="182.23532902711923"/>
    <n v="0"/>
    <n v="64.60341177136857"/>
    <n v="0"/>
    <n v="0"/>
    <n v="0"/>
    <n v="173.12830901004526"/>
    <n v="8.7234496500841132"/>
    <n v="0"/>
    <n v="0"/>
    <n v="816.36194697800397"/>
    <n v="777.12010160942259"/>
    <n v="860.88880272332312"/>
    <n v="560.98943156021858"/>
    <n v="1834365294.859575"/>
    <n v="1662259897.3425548"/>
    <n v="2686833953.2994914"/>
    <n v="848216020.51905048"/>
    <n v="7031675166.0206718"/>
  </r>
  <r>
    <x v="5"/>
    <x v="6"/>
    <n v="11"/>
    <n v="455.06950645722645"/>
    <n v="332.32357735391577"/>
    <n v="620.34418153986553"/>
    <n v="0"/>
    <n v="0"/>
    <n v="0"/>
    <n v="0"/>
    <n v="0"/>
    <n v="86.928553131986376"/>
    <n v="0"/>
    <n v="0"/>
    <n v="0"/>
    <n v="16.753197350117262"/>
    <n v="104.0153453695596"/>
    <n v="89.674252311988269"/>
    <n v="0"/>
    <n v="35.635399545857219"/>
    <n v="353.79790431017142"/>
    <n v="190.65760056248314"/>
    <n v="0"/>
    <n v="66.362599431978737"/>
    <n v="0"/>
    <n v="0"/>
    <n v="0"/>
    <n v="177.84269137100529"/>
    <n v="8.9702614004491821"/>
    <n v="0"/>
    <n v="0"/>
    <n v="838.59194728817147"/>
    <n v="799.107088434096"/>
    <n v="900.67603441433698"/>
    <n v="580.09090441851185"/>
    <n v="1884316105.5565212"/>
    <n v="1709290062.1605313"/>
    <n v="2811009903.4071455"/>
    <n v="877097447.4807899"/>
    <n v="7281713518.6049881"/>
  </r>
  <r>
    <x v="0"/>
    <x v="7"/>
    <n v="18"/>
    <n v="4.1265743792891865"/>
    <n v="1.8967311425845503"/>
    <n v="0.13612758881998405"/>
    <n v="4.3522178960609309E-2"/>
    <n v="1.7424874494652713"/>
    <n v="0"/>
    <n v="0"/>
    <n v="0"/>
    <n v="21.8532649738539"/>
    <n v="0"/>
    <n v="0"/>
    <n v="0"/>
    <n v="2.7331442421642196"/>
    <n v="48.624895132173243"/>
    <n v="8.4978092481258543"/>
    <n v="5.4705989608269927E-3"/>
    <n v="6.8323830661546747"/>
    <n v="385.38819405051584"/>
    <n v="42.440252123104152"/>
    <n v="1.4232427761682409"/>
    <n v="54.053672786936332"/>
    <n v="0"/>
    <n v="0"/>
    <n v="0"/>
    <n v="46.730089627441814"/>
    <n v="0"/>
    <n v="0"/>
    <n v="0"/>
    <n v="138.07161652530539"/>
    <n v="435.90982032527364"/>
    <n v="51.074188960049995"/>
    <n v="436.13306479386432"/>
    <n v="310246922.33236122"/>
    <n v="932411105.67576027"/>
    <n v="159402543.74431604"/>
    <n v="659433193.96832287"/>
    <n v="2061493765.7207603"/>
  </r>
  <r>
    <x v="1"/>
    <x v="7"/>
    <n v="18"/>
    <n v="4.0869276954234621"/>
    <n v="1.8553447803551948"/>
    <n v="0.13129951665601305"/>
    <n v="4.3522178960609309E-2"/>
    <n v="1.7257462392751275"/>
    <n v="0"/>
    <n v="0"/>
    <n v="0"/>
    <n v="21.643306444522473"/>
    <n v="0"/>
    <n v="0"/>
    <n v="0"/>
    <n v="2.7068851478722671"/>
    <n v="47.563907900971685"/>
    <n v="8.1964152644282002"/>
    <n v="5.1412370896240589E-3"/>
    <n v="6.7667399184550021"/>
    <n v="376.97908690834174"/>
    <n v="40.935012798117384"/>
    <n v="1.3375552843064782"/>
    <n v="53.534343997536411"/>
    <n v="0"/>
    <n v="0"/>
    <n v="0"/>
    <n v="46.281123264500536"/>
    <n v="0"/>
    <n v="0"/>
    <n v="0"/>
    <n v="136.74507270758528"/>
    <n v="426.39833958966864"/>
    <n v="49.262727579201595"/>
    <n v="426.06705832527081"/>
    <n v="307266178.3739441"/>
    <n v="912066048.38230121"/>
    <n v="153748972.77468818"/>
    <n v="644213392.18780947"/>
    <n v="2017294591.7187431"/>
  </r>
  <r>
    <x v="2"/>
    <x v="7"/>
    <n v="18"/>
    <n v="4.0612444301905501"/>
    <n v="1.9377700380683631"/>
    <n v="0.13550663664447979"/>
    <n v="4.3522178960609309E-2"/>
    <n v="1.7149012227514353"/>
    <n v="0"/>
    <n v="0"/>
    <n v="0"/>
    <n v="21.507294549681681"/>
    <n v="0"/>
    <n v="0"/>
    <n v="0"/>
    <n v="2.6898744115958015"/>
    <n v="49.676974651741553"/>
    <n v="8.4590461055080741"/>
    <n v="5.3367847394596652E-3"/>
    <n v="6.7242160499064036"/>
    <n v="393.72670100136554"/>
    <n v="42.246658986597197"/>
    <n v="1.3884293809123698"/>
    <n v="53.197920929054355"/>
    <n v="0"/>
    <n v="0"/>
    <n v="0"/>
    <n v="45.990281230419455"/>
    <n v="0"/>
    <n v="0"/>
    <n v="0"/>
    <n v="135.88573282359968"/>
    <n v="445.34144569117547"/>
    <n v="50.841211728749755"/>
    <n v="444.13486438248157"/>
    <n v="305335241.65462846"/>
    <n v="952585352.33342433"/>
    <n v="158675421.805428"/>
    <n v="671531914.94631207"/>
    <n v="2088127930.7397928"/>
  </r>
  <r>
    <x v="3"/>
    <x v="7"/>
    <n v="18"/>
    <n v="3.9708407708176612"/>
    <n v="1.9240770118307331"/>
    <n v="0.13582918411978059"/>
    <n v="4.3522178960609309E-2"/>
    <n v="1.6767273702132126"/>
    <n v="0"/>
    <n v="0"/>
    <n v="0"/>
    <n v="21.028540275241077"/>
    <n v="0"/>
    <n v="0"/>
    <n v="0"/>
    <n v="2.6299975698440359"/>
    <n v="49.325938097378028"/>
    <n v="8.4791812371322415"/>
    <n v="5.2320834417449967E-3"/>
    <n v="6.5745344073028491"/>
    <n v="390.9444771350901"/>
    <n v="42.347219029510605"/>
    <n v="1.361190066406794"/>
    <n v="52.013730515085477"/>
    <n v="0"/>
    <n v="0"/>
    <n v="0"/>
    <n v="44.966533512131249"/>
    <n v="0"/>
    <n v="0"/>
    <n v="0"/>
    <n v="132.86090442063556"/>
    <n v="442.19449224429889"/>
    <n v="50.962229450762628"/>
    <n v="441.27617490071265"/>
    <n v="298538452.23316813"/>
    <n v="945854018.91055536"/>
    <n v="159053118.11583015"/>
    <n v="667209576.4498775"/>
    <n v="2070655165.7094312"/>
  </r>
  <r>
    <x v="4"/>
    <x v="7"/>
    <n v="18"/>
    <n v="3.5102989491531398"/>
    <n v="1.8003859415754389"/>
    <n v="0.12599921181113763"/>
    <n v="0"/>
    <n v="1.4822589636259234"/>
    <n v="0"/>
    <n v="0"/>
    <n v="0"/>
    <n v="18.589630531874292"/>
    <n v="0"/>
    <n v="0"/>
    <n v="0"/>
    <n v="2.3249679950772224"/>
    <n v="46.154974545973261"/>
    <n v="7.8655420011969586"/>
    <n v="5.2587410585835728E-3"/>
    <n v="5.8120137656323339"/>
    <n v="365.81224984382112"/>
    <n v="39.282546344434039"/>
    <n v="1.3681253692624851"/>
    <n v="45.981129465194385"/>
    <n v="0"/>
    <n v="0"/>
    <n v="0"/>
    <n v="39.75127295325688"/>
    <n v="0"/>
    <n v="0"/>
    <n v="0"/>
    <n v="117.45157262381417"/>
    <n v="413.76761033136984"/>
    <n v="47.274087557442137"/>
    <n v="412.28019406420856"/>
    <n v="263913683.68571046"/>
    <n v="885048918.49880004"/>
    <n v="147542427.26677692"/>
    <n v="623367653.4250834"/>
    <n v="1919872682.8763707"/>
  </r>
  <r>
    <x v="5"/>
    <x v="7"/>
    <n v="18"/>
    <n v="3.6058863868299196"/>
    <n v="1.8513240937281954"/>
    <n v="0.13182244916462199"/>
    <n v="0"/>
    <n v="1.5226217185817719"/>
    <n v="0"/>
    <n v="0"/>
    <n v="0"/>
    <n v="19.095836748392855"/>
    <n v="0"/>
    <n v="0"/>
    <n v="0"/>
    <n v="2.3882781964444213"/>
    <n v="47.460832952072614"/>
    <n v="8.2290594972859417"/>
    <n v="5.0195240232689823E-3"/>
    <n v="5.9702782073924858"/>
    <n v="376.16214183730176"/>
    <n v="41.09804652038568"/>
    <n v="1.3058901515311518"/>
    <n v="47.233221782893587"/>
    <n v="0"/>
    <n v="0"/>
    <n v="0"/>
    <n v="40.833722733469699"/>
    <n v="0"/>
    <n v="0"/>
    <n v="0"/>
    <n v="120.64984577400475"/>
    <n v="425.47429888310256"/>
    <n v="49.458928466836241"/>
    <n v="424.54137624063441"/>
    <n v="271100203.45418864"/>
    <n v="910089525.31095636"/>
    <n v="154361315.74499592"/>
    <n v="641906560.87583923"/>
    <n v="1977457605.3859801"/>
  </r>
  <r>
    <x v="0"/>
    <x v="8"/>
    <n v="27"/>
    <n v="39.135620414761689"/>
    <n v="56.864217891403854"/>
    <n v="58.922857884443687"/>
    <n v="4.3522178960609309E-2"/>
    <n v="1.0167453422018942"/>
    <n v="0"/>
    <n v="0"/>
    <n v="0"/>
    <n v="80.504218114662635"/>
    <n v="0.32810411049103227"/>
    <n v="0.17349308420734033"/>
    <n v="4.9791897773317204E-2"/>
    <n v="5.2734014172028223"/>
    <n v="29.770041867866947"/>
    <n v="17.900313969418747"/>
    <n v="1.2115601983704858"/>
    <n v="50.653726386693116"/>
    <n v="719.78390381466659"/>
    <n v="184.76585474609897"/>
    <n v="37.184563142873721"/>
    <n v="84.56255976591396"/>
    <n v="0"/>
    <n v="0"/>
    <n v="0"/>
    <n v="142.43452071280058"/>
    <n v="252.53204468229032"/>
    <n v="44.237989739829317"/>
    <n v="38.780604582335826"/>
    <n v="403.58079215423669"/>
    <n v="1059.2783123667186"/>
    <n v="306.0005094239981"/>
    <n v="1032.4735269477726"/>
    <n v="906846039.97056985"/>
    <n v="2265796310.152411"/>
    <n v="955027589.91229808"/>
    <n v="1561099972.7450321"/>
    <n v="5688769912.7803116"/>
  </r>
  <r>
    <x v="1"/>
    <x v="8"/>
    <n v="27"/>
    <n v="38.759619056768393"/>
    <n v="55.623449989878381"/>
    <n v="56.833025746524136"/>
    <n v="4.3522178960609309E-2"/>
    <n v="1.0069768084377773"/>
    <n v="0"/>
    <n v="0"/>
    <n v="0"/>
    <n v="79.730761733634267"/>
    <n v="0.32094493265035051"/>
    <n v="0.16733976041923865"/>
    <n v="4.6794135967197566E-2"/>
    <n v="5.2227364201209276"/>
    <n v="29.120464440331407"/>
    <n v="17.265438935259592"/>
    <n v="1.1386172287125569"/>
    <n v="50.167063093586542"/>
    <n v="704.07833716828281"/>
    <n v="178.21271670931486"/>
    <n v="34.945836198292653"/>
    <n v="83.750112257214724"/>
    <n v="0"/>
    <n v="0"/>
    <n v="0"/>
    <n v="141.06605963704527"/>
    <n v="247.02183691425651"/>
    <n v="42.668989592949842"/>
    <n v="36.445786661468105"/>
    <n v="399.70332900680791"/>
    <n v="1036.1650334453996"/>
    <n v="295.1475107444677"/>
    <n v="1005.0786733745853"/>
    <n v="898133380.27829731"/>
    <n v="2216357006.5397096"/>
    <n v="921155381.03348362"/>
    <n v="1519678954.1423728"/>
    <n v="5555324721.9938631"/>
  </r>
  <r>
    <x v="2"/>
    <x v="8"/>
    <n v="27"/>
    <n v="38.516044016848717"/>
    <n v="58.094568699918632"/>
    <n v="58.654078593578134"/>
    <n v="4.3522178960609309E-2"/>
    <n v="1.0006487169270175"/>
    <n v="0"/>
    <n v="0"/>
    <n v="0"/>
    <n v="79.22971389197069"/>
    <n v="0.33520318214960315"/>
    <n v="0.17270168762853252"/>
    <n v="4.8573957273812779E-2"/>
    <n v="5.1899154517270505"/>
    <n v="30.41416564974325"/>
    <n v="17.818660874716407"/>
    <n v="1.1819246893987072"/>
    <n v="49.851800851773064"/>
    <n v="735.35761151439351"/>
    <n v="183.92303691278516"/>
    <n v="36.275005816614204"/>
    <n v="83.223805821992755"/>
    <n v="0"/>
    <n v="0"/>
    <n v="0"/>
    <n v="140.17956560166581"/>
    <n v="257.99599049693444"/>
    <n v="44.036196141580781"/>
    <n v="37.832007099043977"/>
    <n v="397.19149435290512"/>
    <n v="1082.1975395431393"/>
    <n v="304.60467421028903"/>
    <n v="1044.513483020243"/>
    <n v="892489287.81097782"/>
    <n v="2314820537.0827751"/>
    <n v="950671188.21031213"/>
    <n v="1579304386.3266075"/>
    <n v="5737285399.4306726"/>
  </r>
  <r>
    <x v="3"/>
    <x v="8"/>
    <n v="27"/>
    <n v="37.658673478447746"/>
    <n v="57.684050197803309"/>
    <n v="58.793693341865996"/>
    <n v="4.3522178960609309E-2"/>
    <n v="0.97837418819279276"/>
    <n v="0"/>
    <n v="0"/>
    <n v="0"/>
    <n v="77.466053469649069"/>
    <n v="0.33283450791172142"/>
    <n v="0.17311277076589149"/>
    <n v="4.7620994654934509E-2"/>
    <n v="5.0743874758228733"/>
    <n v="30.199247491212574"/>
    <n v="17.86107476838761"/>
    <n v="1.1587367485649569"/>
    <n v="48.742095365980035"/>
    <n v="730.16129261654066"/>
    <n v="184.36083031298236"/>
    <n v="35.563333832633973"/>
    <n v="81.371236560877421"/>
    <n v="0"/>
    <n v="0"/>
    <n v="0"/>
    <n v="137.05915610218193"/>
    <n v="256.17289188477952"/>
    <n v="44.141015833361514"/>
    <n v="37.089788622602015"/>
    <n v="388.3499766411519"/>
    <n v="1074.5503166982478"/>
    <n v="305.32972702736333"/>
    <n v="1037.1672206729195"/>
    <n v="872622397.51266837"/>
    <n v="2298463127.417552"/>
    <n v="952934078.05240095"/>
    <n v="1568196837.6574543"/>
    <n v="5692216440.6400757"/>
  </r>
  <r>
    <x v="4"/>
    <x v="8"/>
    <n v="27"/>
    <n v="33.290985352373021"/>
    <n v="53.97577767973111"/>
    <n v="54.538787584913699"/>
    <n v="0"/>
    <n v="0.86490143597083102"/>
    <n v="0"/>
    <n v="0"/>
    <n v="0"/>
    <n v="68.481468229096336"/>
    <n v="0.31143793373700918"/>
    <n v="0.16058458137913545"/>
    <n v="4.7863625003459635E-2"/>
    <n v="4.4858552765159043"/>
    <n v="28.257860935412282"/>
    <n v="16.568466913060863"/>
    <n v="1.1646405458961631"/>
    <n v="43.08894161663644"/>
    <n v="683.22219860553957"/>
    <n v="171.01861767643365"/>
    <n v="35.744530049660767"/>
    <n v="71.933724537668169"/>
    <n v="0"/>
    <n v="0"/>
    <n v="0"/>
    <n v="121.16290715385074"/>
    <n v="239.70458059952952"/>
    <n v="40.946525885349487"/>
    <n v="0"/>
    <n v="343.30878360211148"/>
    <n v="1005.4718557539495"/>
    <n v="283.23298264113686"/>
    <n v="934.28679211917006"/>
    <n v="771414836.75394452"/>
    <n v="2150704299.4576979"/>
    <n v="883970138.82298815"/>
    <n v="1412641629.684185"/>
    <n v="5218730904.7188148"/>
  </r>
  <r>
    <x v="5"/>
    <x v="8"/>
    <n v="27"/>
    <n v="34.197517825436677"/>
    <n v="55.502909342183209"/>
    <n v="57.059377202206399"/>
    <n v="0"/>
    <n v="0.88845319418429158"/>
    <n v="0"/>
    <n v="0"/>
    <n v="0"/>
    <n v="70.346257573588588"/>
    <n v="0.32024941825735259"/>
    <n v="0.16800623203265141"/>
    <n v="4.5686336875905224E-2"/>
    <n v="4.6080076680592121"/>
    <n v="29.057357969131569"/>
    <n v="17.334202777843288"/>
    <n v="1.111661733002971"/>
    <n v="44.262278013621177"/>
    <n v="702.55254078553685"/>
    <n v="178.92249253628128"/>
    <n v="34.118532417920321"/>
    <n v="73.892520785709053"/>
    <n v="0"/>
    <n v="0"/>
    <n v="0"/>
    <n v="124.46224205497086"/>
    <n v="246.48652002503235"/>
    <n v="42.838929302827879"/>
    <n v="0"/>
    <n v="352.65727711556985"/>
    <n v="1033.9195775401413"/>
    <n v="296.32300805119149"/>
    <n v="961.01319182323846"/>
    <n v="792420901.67868543"/>
    <n v="2211553976.3583622"/>
    <n v="924824108.12776864"/>
    <n v="1453051946.0367365"/>
    <n v="5381850932.20155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ACA9A5-2C55-BA4D-A7C6-83E459059613}" name="PivotTable8"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5:B12" firstHeaderRow="1" firstDataRow="1" firstDataCol="1"/>
  <pivotFields count="40">
    <pivotField axis="axisRow" multipleItemSelectionAllowed="1" showAll="0">
      <items count="7">
        <item x="0"/>
        <item x="1"/>
        <item x="2"/>
        <item x="3"/>
        <item x="4"/>
        <item x="5"/>
        <item t="default"/>
      </items>
    </pivotField>
    <pivotField showAll="0">
      <items count="10">
        <item n="Community, arts &amp; leisure" x="8"/>
        <item x="5"/>
        <item x="7"/>
        <item x="1"/>
        <item x="6"/>
        <item x="4"/>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s>
  <rowFields count="1">
    <field x="0"/>
  </rowFields>
  <rowItems count="7">
    <i>
      <x/>
    </i>
    <i>
      <x v="1"/>
    </i>
    <i>
      <x v="2"/>
    </i>
    <i>
      <x v="3"/>
    </i>
    <i>
      <x v="4"/>
    </i>
    <i>
      <x v="5"/>
    </i>
    <i t="grand">
      <x/>
    </i>
  </rowItems>
  <colItems count="1">
    <i/>
  </colItems>
  <dataFields count="1">
    <dataField name="Total CO₂ Emissions" fld="39" baseField="0" baseItem="0" numFmtId="164"/>
  </dataFields>
  <chartFormats count="6">
    <chartFormat chart="6" format="0" series="1">
      <pivotArea type="data" outline="0" fieldPosition="0">
        <references count="1">
          <reference field="4294967294" count="1" selected="0">
            <x v="0"/>
          </reference>
        </references>
      </pivotArea>
    </chartFormat>
    <chartFormat chart="12" format="2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09998F-40D0-B64E-B56A-968C4527C642}" name="PivotTable14"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2:B52" firstHeaderRow="1" firstDataRow="1" firstDataCol="1" rowPageCount="1" colPageCount="1"/>
  <pivotFields count="40">
    <pivotField axis="axisPage" multipleItemSelectionAllowed="1" showAll="0">
      <items count="7">
        <item x="0"/>
        <item x="1"/>
        <item x="2"/>
        <item x="3"/>
        <item x="4"/>
        <item x="5"/>
        <item t="default"/>
      </items>
    </pivotField>
    <pivotField axis="axisRow" showAll="0">
      <items count="10">
        <item n="Community, arts &amp; leisure" x="8"/>
        <item x="5"/>
        <item x="7"/>
        <item x="1"/>
        <item x="6"/>
        <item x="4"/>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numFmtId="164" showAll="0"/>
    <pivotField numFmtId="164" showAll="0"/>
    <pivotField numFmtId="164" showAll="0"/>
    <pivotField dataField="1" numFmtId="164" showAll="0"/>
  </pivotFields>
  <rowFields count="1">
    <field x="1"/>
  </rowFields>
  <rowItems count="10">
    <i>
      <x/>
    </i>
    <i>
      <x v="1"/>
    </i>
    <i>
      <x v="2"/>
    </i>
    <i>
      <x v="3"/>
    </i>
    <i>
      <x v="4"/>
    </i>
    <i>
      <x v="5"/>
    </i>
    <i>
      <x v="6"/>
    </i>
    <i>
      <x v="7"/>
    </i>
    <i>
      <x v="8"/>
    </i>
    <i t="grand">
      <x/>
    </i>
  </rowItems>
  <colItems count="1">
    <i/>
  </colItems>
  <pageFields count="1">
    <pageField fld="0" hier="-1"/>
  </pageFields>
  <dataFields count="1">
    <dataField name="Total CO₂ Emissions" fld="39" baseField="0" baseItem="0" numFmtId="164"/>
  </dataFields>
  <chartFormats count="20">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 count="1" selected="0">
            <x v="2"/>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6" format="3">
      <pivotArea type="data" outline="0" fieldPosition="0">
        <references count="2">
          <reference field="4294967294" count="1" selected="0">
            <x v="0"/>
          </reference>
          <reference field="1" count="1" selected="0">
            <x v="0"/>
          </reference>
        </references>
      </pivotArea>
    </chartFormat>
    <chartFormat chart="6" format="4">
      <pivotArea type="data" outline="0" fieldPosition="0">
        <references count="2">
          <reference field="4294967294" count="1" selected="0">
            <x v="0"/>
          </reference>
          <reference field="1" count="1" selected="0">
            <x v="3"/>
          </reference>
        </references>
      </pivotArea>
    </chartFormat>
    <chartFormat chart="6" format="5">
      <pivotArea type="data" outline="0" fieldPosition="0">
        <references count="2">
          <reference field="4294967294" count="1" selected="0">
            <x v="0"/>
          </reference>
          <reference field="1" count="1" selected="0">
            <x v="4"/>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6" format="7">
      <pivotArea type="data" outline="0" fieldPosition="0">
        <references count="2">
          <reference field="4294967294" count="1" selected="0">
            <x v="0"/>
          </reference>
          <reference field="1" count="1" selected="0">
            <x v="6"/>
          </reference>
        </references>
      </pivotArea>
    </chartFormat>
    <chartFormat chart="6" format="8">
      <pivotArea type="data" outline="0" fieldPosition="0">
        <references count="2">
          <reference field="4294967294" count="1" selected="0">
            <x v="0"/>
          </reference>
          <reference field="1" count="1" selected="0">
            <x v="7"/>
          </reference>
        </references>
      </pivotArea>
    </chartFormat>
    <chartFormat chart="6" format="9">
      <pivotArea type="data" outline="0" fieldPosition="0">
        <references count="2">
          <reference field="4294967294" count="1" selected="0">
            <x v="0"/>
          </reference>
          <reference field="1" count="1" selected="0">
            <x v="8"/>
          </reference>
        </references>
      </pivotArea>
    </chartFormat>
    <chartFormat chart="12" format="20" series="1">
      <pivotArea type="data" outline="0" fieldPosition="0">
        <references count="1">
          <reference field="4294967294" count="1" selected="0">
            <x v="0"/>
          </reference>
        </references>
      </pivotArea>
    </chartFormat>
    <chartFormat chart="12" format="21">
      <pivotArea type="data" outline="0" fieldPosition="0">
        <references count="2">
          <reference field="4294967294" count="1" selected="0">
            <x v="0"/>
          </reference>
          <reference field="1" count="1" selected="0">
            <x v="0"/>
          </reference>
        </references>
      </pivotArea>
    </chartFormat>
    <chartFormat chart="12" format="22">
      <pivotArea type="data" outline="0" fieldPosition="0">
        <references count="2">
          <reference field="4294967294" count="1" selected="0">
            <x v="0"/>
          </reference>
          <reference field="1" count="1" selected="0">
            <x v="1"/>
          </reference>
        </references>
      </pivotArea>
    </chartFormat>
    <chartFormat chart="12" format="23">
      <pivotArea type="data" outline="0" fieldPosition="0">
        <references count="2">
          <reference field="4294967294" count="1" selected="0">
            <x v="0"/>
          </reference>
          <reference field="1" count="1" selected="0">
            <x v="2"/>
          </reference>
        </references>
      </pivotArea>
    </chartFormat>
    <chartFormat chart="12" format="24">
      <pivotArea type="data" outline="0" fieldPosition="0">
        <references count="2">
          <reference field="4294967294" count="1" selected="0">
            <x v="0"/>
          </reference>
          <reference field="1" count="1" selected="0">
            <x v="3"/>
          </reference>
        </references>
      </pivotArea>
    </chartFormat>
    <chartFormat chart="12" format="25">
      <pivotArea type="data" outline="0" fieldPosition="0">
        <references count="2">
          <reference field="4294967294" count="1" selected="0">
            <x v="0"/>
          </reference>
          <reference field="1" count="1" selected="0">
            <x v="4"/>
          </reference>
        </references>
      </pivotArea>
    </chartFormat>
    <chartFormat chart="12" format="26">
      <pivotArea type="data" outline="0" fieldPosition="0">
        <references count="2">
          <reference field="4294967294" count="1" selected="0">
            <x v="0"/>
          </reference>
          <reference field="1" count="1" selected="0">
            <x v="5"/>
          </reference>
        </references>
      </pivotArea>
    </chartFormat>
    <chartFormat chart="12" format="27">
      <pivotArea type="data" outline="0" fieldPosition="0">
        <references count="2">
          <reference field="4294967294" count="1" selected="0">
            <x v="0"/>
          </reference>
          <reference field="1" count="1" selected="0">
            <x v="6"/>
          </reference>
        </references>
      </pivotArea>
    </chartFormat>
    <chartFormat chart="12" format="28">
      <pivotArea type="data" outline="0" fieldPosition="0">
        <references count="2">
          <reference field="4294967294" count="1" selected="0">
            <x v="0"/>
          </reference>
          <reference field="1" count="1" selected="0">
            <x v="7"/>
          </reference>
        </references>
      </pivotArea>
    </chartFormat>
    <chartFormat chart="12" format="29">
      <pivotArea type="data" outline="0" fieldPosition="0">
        <references count="2">
          <reference field="4294967294" count="1" selected="0">
            <x v="0"/>
          </reference>
          <reference field="1"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133B58-9DC1-E643-A4BB-0953AE9C7461}" name="PivotTable17" cacheId="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4:E84" firstHeaderRow="0" firstDataRow="1" firstDataCol="1" rowPageCount="1" colPageCount="1"/>
  <pivotFields count="40">
    <pivotField axis="axisPage" multipleItemSelectionAllowed="1" showAll="0">
      <items count="7">
        <item x="0"/>
        <item x="1"/>
        <item x="2"/>
        <item x="3"/>
        <item x="4"/>
        <item x="5"/>
        <item t="default"/>
      </items>
    </pivotField>
    <pivotField axis="axisRow" showAll="0">
      <items count="10">
        <item n="Community, arts &amp; leisure" x="8"/>
        <item x="5"/>
        <item x="7"/>
        <item x="1"/>
        <item x="6"/>
        <item x="4"/>
        <item x="3"/>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numFmtId="164" showAll="0"/>
    <pivotField numFmtId="164" showAll="0"/>
    <pivotField numFmtId="164" showAll="0"/>
    <pivotField numFmtId="164" showAll="0"/>
    <pivotField numFmtId="164" showAll="0"/>
  </pivotFields>
  <rowFields count="1">
    <field x="1"/>
  </rowFields>
  <rowItems count="10">
    <i>
      <x/>
    </i>
    <i>
      <x v="1"/>
    </i>
    <i>
      <x v="2"/>
    </i>
    <i>
      <x v="3"/>
    </i>
    <i>
      <x v="4"/>
    </i>
    <i>
      <x v="5"/>
    </i>
    <i>
      <x v="6"/>
    </i>
    <i>
      <x v="7"/>
    </i>
    <i>
      <x v="8"/>
    </i>
    <i t="grand">
      <x/>
    </i>
  </rowItems>
  <colFields count="1">
    <field x="-2"/>
  </colFields>
  <colItems count="4">
    <i>
      <x/>
    </i>
    <i i="1">
      <x v="1"/>
    </i>
    <i i="2">
      <x v="2"/>
    </i>
    <i i="3">
      <x v="3"/>
    </i>
  </colItems>
  <pageFields count="1">
    <pageField fld="0" hier="-1"/>
  </pageFields>
  <dataFields count="4">
    <dataField name="Total Electricity" fld="31" baseField="0" baseItem="0"/>
    <dataField name="Total Natural Gas" fld="32" baseField="0" baseItem="0"/>
    <dataField name="Total Oil" fld="33" baseField="0" baseItem="0"/>
    <dataField name="Total Heat" fld="34" baseField="0" baseItem="0"/>
  </dataFields>
  <chartFormats count="9">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pivotArea type="data" outline="0" fieldPosition="0">
        <references count="2">
          <reference field="4294967294" count="1" selected="0">
            <x v="3"/>
          </reference>
          <reference field="1" count="1" selected="0">
            <x v="6"/>
          </reference>
        </references>
      </pivotArea>
    </chartFormat>
    <chartFormat chart="17" format="9" series="1">
      <pivotArea type="data" outline="0" fieldPosition="0">
        <references count="1">
          <reference field="4294967294" count="1" selected="0">
            <x v="0"/>
          </reference>
        </references>
      </pivotArea>
    </chartFormat>
    <chartFormat chart="17" format="10" series="1">
      <pivotArea type="data" outline="0" fieldPosition="0">
        <references count="1">
          <reference field="4294967294" count="1" selected="0">
            <x v="1"/>
          </reference>
        </references>
      </pivotArea>
    </chartFormat>
    <chartFormat chart="17" format="11" series="1">
      <pivotArea type="data" outline="0" fieldPosition="0">
        <references count="1">
          <reference field="4294967294" count="1" selected="0">
            <x v="2"/>
          </reference>
        </references>
      </pivotArea>
    </chartFormat>
    <chartFormat chart="17" format="12"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8137EE-0ACA-1F43-ACDB-E256B77C3441}" autoFormatId="16" applyNumberFormats="0" applyBorderFormats="0" applyFontFormats="0" applyPatternFormats="0" applyAlignmentFormats="0" applyWidthHeightFormats="0">
  <queryTableRefresh nextId="31">
    <queryTableFields count="30">
      <queryTableField id="1" name="Year" tableColumnId="1"/>
      <queryTableField id="2" name="Sub-sector" tableColumnId="2"/>
      <queryTableField id="3" name="Catering - Electricity" tableColumnId="3"/>
      <queryTableField id="4" name="Catering - Natural gas" tableColumnId="4"/>
      <queryTableField id="5" name="Catering - Oil" tableColumnId="5"/>
      <queryTableField id="6" name="Catering - Heat" tableColumnId="6"/>
      <queryTableField id="7" name="Computing - Electricity" tableColumnId="7"/>
      <queryTableField id="8" name="Computing - Natural gas" tableColumnId="8"/>
      <queryTableField id="9" name="Computing - Oil" tableColumnId="9"/>
      <queryTableField id="10" name="Computing - Heat" tableColumnId="10"/>
      <queryTableField id="11" name="Cooling and Ventilation - Electricity" tableColumnId="11"/>
      <queryTableField id="12" name="Cooling and Ventilation - Natural gas" tableColumnId="12"/>
      <queryTableField id="13" name="Cooling and Ventilation - Oil" tableColumnId="13"/>
      <queryTableField id="14" name="Cooling and Ventilation - Heat" tableColumnId="14"/>
      <queryTableField id="15" name="Hot Water - Electricity" tableColumnId="15"/>
      <queryTableField id="16" name="Hot Water - Natural gas" tableColumnId="16"/>
      <queryTableField id="17" name="Hot Water - Oil" tableColumnId="17"/>
      <queryTableField id="18" name="Hot Water - Heat" tableColumnId="18"/>
      <queryTableField id="19" name="Heating - Electricity" tableColumnId="19"/>
      <queryTableField id="20" name="Heating - Natural gas" tableColumnId="20"/>
      <queryTableField id="21" name="Heating - Oil" tableColumnId="21"/>
      <queryTableField id="22" name="Heating - Heat" tableColumnId="22"/>
      <queryTableField id="23" name="Lighting - Electricity" tableColumnId="23"/>
      <queryTableField id="24" name="Lighting - Natural gas" tableColumnId="24"/>
      <queryTableField id="25" name="Lighting - Oil" tableColumnId="25"/>
      <queryTableField id="26" name="Lighting - Heat" tableColumnId="26"/>
      <queryTableField id="27" name="Other - Electricity" tableColumnId="27"/>
      <queryTableField id="28" name="Other - Natural gas" tableColumnId="28"/>
      <queryTableField id="29" name="Other - Oil" tableColumnId="29"/>
      <queryTableField id="30" name="Other - Heat"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D1F7B88-0FFE-7240-B9F9-0A400A9A5902}" autoFormatId="16" applyNumberFormats="0" applyBorderFormats="0" applyFontFormats="0" applyPatternFormats="0" applyAlignmentFormats="0" applyWidthHeightFormats="0">
  <queryTableRefresh nextId="43" unboundColumnsRight="9">
    <queryTableFields count="40">
      <queryTableField id="1" name="Year" tableColumnId="1"/>
      <queryTableField id="2" name="Sub-sector" tableColumnId="2"/>
      <queryTableField id="42" dataBound="0" tableColumnId="42"/>
      <queryTableField id="3" name="Catering - Electricity" tableColumnId="3"/>
      <queryTableField id="4" name="Catering - Natural gas" tableColumnId="4"/>
      <queryTableField id="5" name="Catering - Oil" tableColumnId="5"/>
      <queryTableField id="6" name="Catering - Heat" tableColumnId="6"/>
      <queryTableField id="7" name="Computing - Electricity" tableColumnId="7"/>
      <queryTableField id="8" name="Computing - Natural gas" tableColumnId="8"/>
      <queryTableField id="9" name="Computing - Oil" tableColumnId="9"/>
      <queryTableField id="10" name="Computing - Heat" tableColumnId="10"/>
      <queryTableField id="11" name="Cooling and Ventilation - Electricity" tableColumnId="11"/>
      <queryTableField id="12" name="Cooling and Ventilation - Natural gas" tableColumnId="12"/>
      <queryTableField id="13" name="Cooling and Ventilation - Oil" tableColumnId="13"/>
      <queryTableField id="14" name="Cooling and Ventilation - Heat" tableColumnId="14"/>
      <queryTableField id="15" name="Hot Water - Electricity" tableColumnId="15"/>
      <queryTableField id="16" name="Hot Water - Natural gas" tableColumnId="16"/>
      <queryTableField id="17" name="Hot Water - Oil" tableColumnId="17"/>
      <queryTableField id="18" name="Hot Water - Heat" tableColumnId="18"/>
      <queryTableField id="19" name="Heating - Electricity" tableColumnId="19"/>
      <queryTableField id="20" name="Heating - Natural gas" tableColumnId="20"/>
      <queryTableField id="21" name="Heating - Oil" tableColumnId="21"/>
      <queryTableField id="22" name="Heating - Heat" tableColumnId="22"/>
      <queryTableField id="23" name="Lighting - Electricity" tableColumnId="23"/>
      <queryTableField id="24" name="Lighting - Natural gas" tableColumnId="24"/>
      <queryTableField id="25" name="Lighting - Oil" tableColumnId="25"/>
      <queryTableField id="26" name="Lighting - Heat" tableColumnId="26"/>
      <queryTableField id="27" name="Other - Electricity" tableColumnId="27"/>
      <queryTableField id="28" name="Other - Natural gas" tableColumnId="28"/>
      <queryTableField id="29" name="Other - Oil" tableColumnId="29"/>
      <queryTableField id="30" name="Other - Heat" tableColumnId="30"/>
      <queryTableField id="31" dataBound="0" tableColumnId="31"/>
      <queryTableField id="32" dataBound="0" tableColumnId="32"/>
      <queryTableField id="33" dataBound="0" tableColumnId="33"/>
      <queryTableField id="34" dataBound="0" tableColumnId="34"/>
      <queryTableField id="35" dataBound="0" tableColumnId="35"/>
      <queryTableField id="36" dataBound="0" tableColumnId="36"/>
      <queryTableField id="37" dataBound="0" tableColumnId="37"/>
      <queryTableField id="38" dataBound="0" tableColumnId="38"/>
      <queryTableField id="39" dataBound="0"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EB22F20-23AA-7E42-9363-63BB8A9ECA4F}" sourceName="Year">
  <pivotTables>
    <pivotTable tabId="4" name="PivotTable17"/>
    <pivotTable tabId="4" name="PivotTable14"/>
    <pivotTable tabId="4" name="PivotTable8"/>
  </pivotTables>
  <data>
    <tabular pivotCacheId="723704336">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sector" xr10:uid="{66473AEC-39ED-674D-B757-584D13025905}" sourceName="Sub-sector">
  <pivotTables>
    <pivotTable tabId="4" name="PivotTable14"/>
    <pivotTable tabId="4" name="PivotTable17"/>
    <pivotTable tabId="4" name="PivotTable8"/>
  </pivotTables>
  <data>
    <tabular pivotCacheId="723704336">
      <items count="9">
        <i x="8" s="1"/>
        <i x="5" s="1"/>
        <i x="7" s="1"/>
        <i x="1" s="1"/>
        <i x="6" s="1"/>
        <i x="4"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78B2B3D-8F2B-B041-8FDE-B81289AD9C4A}" cache="Slicer_Year" caption="Year" style="My sstyle" rowHeight="365760"/>
  <slicer name="Sub-sector" xr10:uid="{C445F055-4F6A-214B-B63F-3D76631ACE43}" cache="Slicer_Sub_sector" caption="Sub-sector" style="SlicerStyleDark3"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9B8D14-9CA3-2547-91B2-BB9683F5F3EC}" name="Table_U5" displayName="Table_U5" ref="A1:AD55" tableType="queryTable" totalsRowShown="0">
  <autoFilter ref="A1:AD55" xr:uid="{869B8D14-9CA3-2547-91B2-BB9683F5F3EC}"/>
  <tableColumns count="30">
    <tableColumn id="1" xr3:uid="{C2B416E5-9222-A34F-8AB2-B28D4C79AAAF}" uniqueName="1" name="Year" queryTableFieldId="1"/>
    <tableColumn id="2" xr3:uid="{0ACDD7A0-0415-694C-8F37-9758BA62A4D2}" uniqueName="2" name="Sub-sector" queryTableFieldId="2" dataDxfId="11"/>
    <tableColumn id="3" xr3:uid="{B0DA14F8-996B-DB4B-9D9E-ED97BE1AE7D5}" uniqueName="3" name="Catering - Electricity" queryTableFieldId="3"/>
    <tableColumn id="4" xr3:uid="{E4A265D7-0699-E24E-93E0-105146CA52B7}" uniqueName="4" name="Catering - Natural gas" queryTableFieldId="4"/>
    <tableColumn id="5" xr3:uid="{6C0D5564-7EFA-B748-B1A9-0108304DB283}" uniqueName="5" name="Catering - Oil" queryTableFieldId="5"/>
    <tableColumn id="6" xr3:uid="{8052C4C2-383F-2B46-8D8A-C87BE4276434}" uniqueName="6" name="Catering - Heat" queryTableFieldId="6"/>
    <tableColumn id="7" xr3:uid="{38EC035B-95CE-8643-8F6D-5397A37EC3B4}" uniqueName="7" name="Computing - Electricity" queryTableFieldId="7"/>
    <tableColumn id="8" xr3:uid="{62F09E57-163C-DF4A-9D74-C129D83E5020}" uniqueName="8" name="Computing - Natural gas" queryTableFieldId="8"/>
    <tableColumn id="9" xr3:uid="{97C0A40F-22F8-0B45-A277-9F4EF4E0850E}" uniqueName="9" name="Computing - Oil" queryTableFieldId="9"/>
    <tableColumn id="10" xr3:uid="{26A05D14-0AE3-4148-B55C-1574CBBF74EC}" uniqueName="10" name="Computing - Heat" queryTableFieldId="10"/>
    <tableColumn id="11" xr3:uid="{AB27C85B-E5A2-BB4A-B281-6DD2E3FF87B2}" uniqueName="11" name="Cooling and Ventilation - Electricity" queryTableFieldId="11"/>
    <tableColumn id="12" xr3:uid="{CAD3B9E4-2454-8345-9D27-A7E0B0965B99}" uniqueName="12" name="Cooling and Ventilation - Natural gas" queryTableFieldId="12"/>
    <tableColumn id="13" xr3:uid="{7B5B2BC5-9E9F-304B-9B31-F48C16477957}" uniqueName="13" name="Cooling and Ventilation - Oil" queryTableFieldId="13"/>
    <tableColumn id="14" xr3:uid="{A56F1E50-E6A1-1A4C-A459-3D6F97D97113}" uniqueName="14" name="Cooling and Ventilation - Heat" queryTableFieldId="14"/>
    <tableColumn id="15" xr3:uid="{C0270CA9-A6C5-E043-911F-F30D72BDE2B4}" uniqueName="15" name="Hot Water - Electricity" queryTableFieldId="15"/>
    <tableColumn id="16" xr3:uid="{348CF5E2-107E-844B-BF44-CDBFF86F52FA}" uniqueName="16" name="Hot Water - Natural gas" queryTableFieldId="16"/>
    <tableColumn id="17" xr3:uid="{4632D7F8-C4A5-AD46-B579-41225F5BD4FF}" uniqueName="17" name="Hot Water - Oil" queryTableFieldId="17"/>
    <tableColumn id="18" xr3:uid="{07D23F11-9E57-A149-8D65-03E0093E3D28}" uniqueName="18" name="Hot Water - Heat" queryTableFieldId="18"/>
    <tableColumn id="19" xr3:uid="{1BAC4948-E9A5-EF4B-9ADE-8F3955DA961D}" uniqueName="19" name="Heating - Electricity" queryTableFieldId="19"/>
    <tableColumn id="20" xr3:uid="{655CCEB0-ECDF-2244-994D-8C6E9D2DDAB4}" uniqueName="20" name="Heating - Natural gas" queryTableFieldId="20"/>
    <tableColumn id="21" xr3:uid="{36BA4CA8-4090-4549-8ACB-75C221CCD517}" uniqueName="21" name="Heating - Oil" queryTableFieldId="21"/>
    <tableColumn id="22" xr3:uid="{B21E13D3-35A9-6243-A220-F146B16D9BAF}" uniqueName="22" name="Heating - Heat" queryTableFieldId="22"/>
    <tableColumn id="23" xr3:uid="{C90E61EF-28BF-1A4E-8C26-F5633ED4FD8C}" uniqueName="23" name="Lighting - Electricity" queryTableFieldId="23"/>
    <tableColumn id="24" xr3:uid="{AD143ED9-186D-F54E-8F72-27C30E4F27E4}" uniqueName="24" name="Lighting - Natural gas" queryTableFieldId="24"/>
    <tableColumn id="25" xr3:uid="{5ED320CE-2C5A-3C4D-BB64-356BA46E1821}" uniqueName="25" name="Lighting - Oil" queryTableFieldId="25"/>
    <tableColumn id="26" xr3:uid="{9EDABBC4-8562-8B44-870C-73CF0ECF2331}" uniqueName="26" name="Lighting - Heat" queryTableFieldId="26"/>
    <tableColumn id="27" xr3:uid="{34A08A1F-1568-5745-9102-427CC789A746}" uniqueName="27" name="Other - Electricity" queryTableFieldId="27"/>
    <tableColumn id="28" xr3:uid="{B1E4C340-1CC0-294E-9704-950F092CFA64}" uniqueName="28" name="Other - Natural gas" queryTableFieldId="28"/>
    <tableColumn id="29" xr3:uid="{B147BE63-D184-F449-A413-5F2018E39F53}" uniqueName="29" name="Other - Oil" queryTableFieldId="29"/>
    <tableColumn id="30" xr3:uid="{EAA48064-C4A4-0643-B364-919B2FE53FE1}" uniqueName="30" name="Other - Heat" queryTableField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AEB8-8E5C-5E47-89C1-C8565647517B}" name="Table_U53" displayName="Table_U53" ref="A1:AN55" tableType="queryTable" totalsRowShown="0">
  <autoFilter ref="A1:AN55" xr:uid="{869B8D14-9CA3-2547-91B2-BB9683F5F3EC}"/>
  <sortState xmlns:xlrd2="http://schemas.microsoft.com/office/spreadsheetml/2017/richdata2" ref="A2:AN55">
    <sortCondition ref="C1:C55"/>
  </sortState>
  <tableColumns count="40">
    <tableColumn id="1" xr3:uid="{A8B0DF37-305C-D740-8C8C-58A1DA85AACF}" uniqueName="1" name="Year" queryTableFieldId="1"/>
    <tableColumn id="2" xr3:uid="{63817D4B-0CF8-A947-BD9F-FCC4B63FD524}" uniqueName="2" name="Sub-sector" queryTableFieldId="2" dataDxfId="10"/>
    <tableColumn id="42" xr3:uid="{A408678B-4F65-7047-8E01-88756BBC5124}" uniqueName="42" name="Column1" queryTableFieldId="42" dataDxfId="9">
      <calculatedColumnFormula>LEN(B2)</calculatedColumnFormula>
    </tableColumn>
    <tableColumn id="3" xr3:uid="{5D1526FC-5835-BB44-8495-64D926B6CBC1}" uniqueName="3" name="Catering - Electricity" queryTableFieldId="3"/>
    <tableColumn id="4" xr3:uid="{21D7B610-FC62-1F40-B688-E93B68051E06}" uniqueName="4" name="Catering - Natural gas" queryTableFieldId="4"/>
    <tableColumn id="5" xr3:uid="{843C3825-74B2-7F4F-A7FC-CBB249812D00}" uniqueName="5" name="Catering - Oil" queryTableFieldId="5"/>
    <tableColumn id="6" xr3:uid="{9FC5B8F5-75F6-4E48-842E-6AF810225A1B}" uniqueName="6" name="Catering - Heat" queryTableFieldId="6"/>
    <tableColumn id="7" xr3:uid="{539E8911-E30A-4C46-BBE1-7517E791CB44}" uniqueName="7" name="Computing - Electricity" queryTableFieldId="7"/>
    <tableColumn id="8" xr3:uid="{BF3806AB-935A-7145-9D6A-CCC1CEEB7705}" uniqueName="8" name="Computing - Natural gas" queryTableFieldId="8"/>
    <tableColumn id="9" xr3:uid="{43DE2AA3-475D-6548-948A-5061EE8D9583}" uniqueName="9" name="Computing - Oil" queryTableFieldId="9"/>
    <tableColumn id="10" xr3:uid="{BB9B7DE7-5C43-144F-A5DA-0A4548C7CB90}" uniqueName="10" name="Computing - Heat" queryTableFieldId="10"/>
    <tableColumn id="11" xr3:uid="{514279AC-B614-704A-AE36-E41113A48457}" uniqueName="11" name="Cooling and Ventilation - Electricity" queryTableFieldId="11"/>
    <tableColumn id="12" xr3:uid="{200E88A5-2822-B84A-BF76-CD9E97CBB73A}" uniqueName="12" name="Cooling and Ventilation - Natural gas" queryTableFieldId="12"/>
    <tableColumn id="13" xr3:uid="{54C21D9C-1E13-534C-9941-DC8B37ED0771}" uniqueName="13" name="Cooling and Ventilation - Oil" queryTableFieldId="13"/>
    <tableColumn id="14" xr3:uid="{3FB57E38-A845-EC48-8629-81771F7FACE8}" uniqueName="14" name="Cooling and Ventilation - Heat" queryTableFieldId="14"/>
    <tableColumn id="15" xr3:uid="{D9F8735B-AFEF-6243-A27B-C705D73AB1AD}" uniqueName="15" name="Hot Water - Electricity" queryTableFieldId="15"/>
    <tableColumn id="16" xr3:uid="{3E7F6665-A0B7-3341-894E-4008BF904C5B}" uniqueName="16" name="Hot Water - Natural gas" queryTableFieldId="16"/>
    <tableColumn id="17" xr3:uid="{5E49FE88-067E-6D43-90D2-69BA935A822F}" uniqueName="17" name="Hot Water - Oil" queryTableFieldId="17"/>
    <tableColumn id="18" xr3:uid="{3BFABEC4-8EAA-AF49-A645-574D7F50B21E}" uniqueName="18" name="Hot Water - Heat" queryTableFieldId="18"/>
    <tableColumn id="19" xr3:uid="{CD5041A2-71F9-364D-AD7B-0B83636EAFED}" uniqueName="19" name="Heating - Electricity" queryTableFieldId="19"/>
    <tableColumn id="20" xr3:uid="{143D6BD2-8AD7-0146-8706-7C8ECA914CEA}" uniqueName="20" name="Heating - Natural gas" queryTableFieldId="20"/>
    <tableColumn id="21" xr3:uid="{2198E52C-2BA0-1944-9969-216BF1454000}" uniqueName="21" name="Heating - Oil" queryTableFieldId="21"/>
    <tableColumn id="22" xr3:uid="{D90D942E-9E8E-FD43-B74E-80A62C1BF62E}" uniqueName="22" name="Heating - Heat" queryTableFieldId="22"/>
    <tableColumn id="23" xr3:uid="{EB22D3EE-BB54-1A4F-AA6D-3C7BAA574FB0}" uniqueName="23" name="Lighting - Electricity" queryTableFieldId="23"/>
    <tableColumn id="24" xr3:uid="{5B695222-776E-6641-8E25-C0D879EF02BF}" uniqueName="24" name="Lighting - Natural gas" queryTableFieldId="24"/>
    <tableColumn id="25" xr3:uid="{633F692D-4DD4-BD46-AC02-896CBA145138}" uniqueName="25" name="Lighting - Oil" queryTableFieldId="25"/>
    <tableColumn id="26" xr3:uid="{DE3A6D3C-A0C4-8F42-A397-38E3E2C65C25}" uniqueName="26" name="Lighting - Heat" queryTableFieldId="26"/>
    <tableColumn id="27" xr3:uid="{3F05FCF2-43C6-9E4E-BCD1-21E9FA1F2774}" uniqueName="27" name="Other - Electricity" queryTableFieldId="27"/>
    <tableColumn id="28" xr3:uid="{2C05AFBA-27C4-F041-9A7C-ED5D92E403BE}" uniqueName="28" name="Other - Natural gas" queryTableFieldId="28"/>
    <tableColumn id="29" xr3:uid="{335D2967-9A51-FC48-80C3-E9026BE66CFE}" uniqueName="29" name="Other - Oil" queryTableFieldId="29"/>
    <tableColumn id="30" xr3:uid="{9F8CD2A3-F6F7-F04A-8474-3A4D66C691B4}" uniqueName="30" name="Other - Heat" queryTableFieldId="30"/>
    <tableColumn id="31" xr3:uid="{E821312B-2EC3-FE4B-9C87-3DCE799D9F0D}" uniqueName="31" name="Electricity" queryTableFieldId="31" dataDxfId="8">
      <calculatedColumnFormula array="1">SUM(_xlfn._xlws.FILTER(D2:AE2, ISNUMBER(SEARCH("Electricity", D$1:AE$1))))</calculatedColumnFormula>
    </tableColumn>
    <tableColumn id="32" xr3:uid="{615973CD-6BFF-D143-9171-DD376000DCB5}" uniqueName="32" name="Natural Gas" queryTableFieldId="32" dataDxfId="7">
      <calculatedColumnFormula array="1">SUM(_xlfn._xlws.FILTER(D2:AE2, ISNUMBER(SEARCH("Natural Gas", D$1:AE$1))))</calculatedColumnFormula>
    </tableColumn>
    <tableColumn id="33" xr3:uid="{6CF13900-251A-B34B-B93F-E6900FE5C63D}" uniqueName="33" name="Oil" queryTableFieldId="33" dataDxfId="6">
      <calculatedColumnFormula array="1">SUM(_xlfn._xlws.FILTER(D2:AE2, ISNUMBER(SEARCH("Oil", D$1:AE$1))))</calculatedColumnFormula>
    </tableColumn>
    <tableColumn id="34" xr3:uid="{DBA313F7-B446-E247-B562-B13073E683C5}" uniqueName="34" name="Heat" queryTableFieldId="34" dataDxfId="5">
      <calculatedColumnFormula array="1">SUM(_xlfn._xlws.FILTER(D2:AE2, ISNUMBER(SEARCH("Heat", D$1:AE$1))))</calculatedColumnFormula>
    </tableColumn>
    <tableColumn id="35" xr3:uid="{A1623797-2D57-264A-A99A-B135ED04F75F}" uniqueName="35" name="Electricity CO₂" queryTableFieldId="35" dataDxfId="4" dataCellStyle="Comma">
      <calculatedColumnFormula>_xlfn.XLOOKUP("Electricity",LOOKUP!A:A,LOOKUP!B:B)*AF2</calculatedColumnFormula>
    </tableColumn>
    <tableColumn id="36" xr3:uid="{4C7357EA-1FF7-2A4B-9C5F-1083689A9F31}" uniqueName="36" name="Natural Gas CO₂" queryTableFieldId="36" dataDxfId="3" dataCellStyle="Comma">
      <calculatedColumnFormula>_xlfn.XLOOKUP("Natural Gas", LOOKUP!A:A, LOOKUP!B:B) * AG2</calculatedColumnFormula>
    </tableColumn>
    <tableColumn id="37" xr3:uid="{CDA83F8C-EB23-1948-8222-BABB96250E5F}" uniqueName="37" name="Oil CO₂" queryTableFieldId="37" dataDxfId="2" dataCellStyle="Comma">
      <calculatedColumnFormula>_xlfn.XLOOKUP("Oil",LOOKUP!A:A, LOOKUP!B:B) * AH2</calculatedColumnFormula>
    </tableColumn>
    <tableColumn id="38" xr3:uid="{DE57B293-C38E-094E-A8A8-6B02347FC934}" uniqueName="38" name="Heat CO₂" queryTableFieldId="38" dataDxfId="1" dataCellStyle="Comma">
      <calculatedColumnFormula>_xlfn.XLOOKUP("Heat", LOOKUP!A:A, LOOKUP!B:B) * AI2</calculatedColumnFormula>
    </tableColumn>
    <tableColumn id="39" xr3:uid="{DC52DF8E-D639-3A42-B546-AEDCDA4F30AF}" uniqueName="39" name="CO₂ Emissions" queryTableFieldId="39" dataDxfId="0" dataCellStyle="Comma">
      <calculatedColumnFormula>AJ2+AK2+AL2+AM2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3453-4B96-4846-8EE4-89EE1D6E138D}">
  <dimension ref="A1:AD55"/>
  <sheetViews>
    <sheetView workbookViewId="0">
      <selection activeCell="G21" sqref="G21"/>
    </sheetView>
  </sheetViews>
  <sheetFormatPr baseColWidth="10" defaultRowHeight="16"/>
  <cols>
    <col min="1" max="1" width="7.33203125" bestFit="1" customWidth="1"/>
    <col min="2" max="2" width="24" bestFit="1" customWidth="1"/>
    <col min="3" max="3" width="20.6640625" bestFit="1" customWidth="1"/>
    <col min="4" max="4" width="21.83203125" bestFit="1" customWidth="1"/>
    <col min="5" max="5" width="14.5" bestFit="1" customWidth="1"/>
    <col min="6" max="6" width="16.1640625" bestFit="1" customWidth="1"/>
    <col min="7" max="7" width="22.6640625" bestFit="1" customWidth="1"/>
    <col min="8" max="8" width="24" bestFit="1" customWidth="1"/>
    <col min="9" max="9" width="16.5" bestFit="1" customWidth="1"/>
    <col min="10" max="10" width="18.1640625" bestFit="1" customWidth="1"/>
    <col min="11" max="11" width="32.83203125" bestFit="1" customWidth="1"/>
    <col min="12" max="12" width="34" bestFit="1" customWidth="1"/>
    <col min="13" max="13" width="26.6640625" bestFit="1" customWidth="1"/>
    <col min="14" max="14" width="28.33203125" bestFit="1" customWidth="1"/>
    <col min="15" max="15" width="21.83203125" bestFit="1" customWidth="1"/>
    <col min="16" max="16" width="23" bestFit="1" customWidth="1"/>
    <col min="17" max="17" width="15.6640625" bestFit="1" customWidth="1"/>
    <col min="18" max="18" width="17.33203125" bestFit="1" customWidth="1"/>
    <col min="19" max="19" width="20" bestFit="1" customWidth="1"/>
    <col min="20" max="20" width="21.1640625" bestFit="1" customWidth="1"/>
    <col min="21" max="21" width="13.83203125" bestFit="1" customWidth="1"/>
    <col min="22" max="22" width="15.5" bestFit="1" customWidth="1"/>
    <col min="23" max="23" width="20.1640625" bestFit="1" customWidth="1"/>
    <col min="24" max="24" width="21.33203125" bestFit="1" customWidth="1"/>
    <col min="25" max="25" width="14" bestFit="1" customWidth="1"/>
    <col min="26" max="26" width="15.6640625" bestFit="1" customWidth="1"/>
    <col min="27" max="27" width="18" bestFit="1" customWidth="1"/>
    <col min="28" max="28" width="19.33203125" bestFit="1" customWidth="1"/>
    <col min="29" max="29" width="12.1640625" bestFit="1" customWidth="1"/>
    <col min="30" max="30" width="13.6640625" bestFit="1" customWidth="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v>2016</v>
      </c>
      <c r="B2" t="s">
        <v>30</v>
      </c>
      <c r="C2">
        <v>6.0361249349369395</v>
      </c>
      <c r="D2">
        <v>4.9926119916324847</v>
      </c>
      <c r="E2">
        <v>1.6640021225127664</v>
      </c>
      <c r="F2">
        <v>4.3522178960609309E-2</v>
      </c>
      <c r="G2">
        <v>29.085156259907063</v>
      </c>
      <c r="H2">
        <v>0</v>
      </c>
      <c r="I2">
        <v>0</v>
      </c>
      <c r="J2">
        <v>0</v>
      </c>
      <c r="K2">
        <v>44.196802299067841</v>
      </c>
      <c r="L2">
        <v>0</v>
      </c>
      <c r="M2">
        <v>0</v>
      </c>
      <c r="N2">
        <v>0</v>
      </c>
      <c r="O2">
        <v>13.642953980346153</v>
      </c>
      <c r="P2">
        <v>19.830729848418244</v>
      </c>
      <c r="Q2">
        <v>12.484516752894754</v>
      </c>
      <c r="R2">
        <v>0</v>
      </c>
      <c r="S2">
        <v>61.852311665388036</v>
      </c>
      <c r="T2">
        <v>529.70909842858794</v>
      </c>
      <c r="U2">
        <v>700.42957153059683</v>
      </c>
      <c r="V2">
        <v>0</v>
      </c>
      <c r="W2">
        <v>318.38314785496266</v>
      </c>
      <c r="X2">
        <v>0</v>
      </c>
      <c r="Y2">
        <v>0</v>
      </c>
      <c r="Z2">
        <v>0</v>
      </c>
      <c r="AA2">
        <v>342.22171635199584</v>
      </c>
      <c r="AB2">
        <v>0</v>
      </c>
      <c r="AC2">
        <v>0</v>
      </c>
      <c r="AD2">
        <v>0</v>
      </c>
    </row>
    <row r="3" spans="1:30">
      <c r="A3">
        <v>2016</v>
      </c>
      <c r="B3" t="s">
        <v>61</v>
      </c>
      <c r="C3">
        <v>39.135620414761689</v>
      </c>
      <c r="D3">
        <v>56.864217891403854</v>
      </c>
      <c r="E3">
        <v>58.922857884443687</v>
      </c>
      <c r="F3">
        <v>4.3522178960609309E-2</v>
      </c>
      <c r="G3">
        <v>1.0167453422018942</v>
      </c>
      <c r="H3">
        <v>0</v>
      </c>
      <c r="I3">
        <v>0</v>
      </c>
      <c r="J3">
        <v>0</v>
      </c>
      <c r="K3">
        <v>80.504218114662635</v>
      </c>
      <c r="L3">
        <v>0.32810411049103227</v>
      </c>
      <c r="M3">
        <v>0.17349308420734033</v>
      </c>
      <c r="N3">
        <v>4.9791897773317204E-2</v>
      </c>
      <c r="O3">
        <v>5.2734014172028223</v>
      </c>
      <c r="P3">
        <v>29.770041867866947</v>
      </c>
      <c r="Q3">
        <v>17.900313969418747</v>
      </c>
      <c r="R3">
        <v>1.2115601983704858</v>
      </c>
      <c r="S3">
        <v>50.653726386693116</v>
      </c>
      <c r="T3">
        <v>719.78390381466659</v>
      </c>
      <c r="U3">
        <v>184.76585474609897</v>
      </c>
      <c r="V3">
        <v>37.184563142873721</v>
      </c>
      <c r="W3">
        <v>84.56255976591396</v>
      </c>
      <c r="X3">
        <v>0</v>
      </c>
      <c r="Y3">
        <v>0</v>
      </c>
      <c r="Z3">
        <v>0</v>
      </c>
      <c r="AA3">
        <v>142.43452071280058</v>
      </c>
      <c r="AB3">
        <v>252.53204468229032</v>
      </c>
      <c r="AC3">
        <v>44.237989739829317</v>
      </c>
      <c r="AD3">
        <v>38.780604582335826</v>
      </c>
    </row>
    <row r="4" spans="1:30">
      <c r="A4">
        <v>2016</v>
      </c>
      <c r="B4" t="s">
        <v>31</v>
      </c>
      <c r="C4">
        <v>67.684479356911979</v>
      </c>
      <c r="D4">
        <v>72.190937587188117</v>
      </c>
      <c r="E4">
        <v>14.287567832155855</v>
      </c>
      <c r="F4">
        <v>4.3522178960609309E-2</v>
      </c>
      <c r="G4">
        <v>28.300032062814552</v>
      </c>
      <c r="H4">
        <v>0</v>
      </c>
      <c r="I4">
        <v>0</v>
      </c>
      <c r="J4">
        <v>0</v>
      </c>
      <c r="K4">
        <v>69.887357663603382</v>
      </c>
      <c r="L4">
        <v>0</v>
      </c>
      <c r="M4">
        <v>0</v>
      </c>
      <c r="N4">
        <v>0</v>
      </c>
      <c r="O4">
        <v>26.456027597467941</v>
      </c>
      <c r="P4">
        <v>171.41314705928451</v>
      </c>
      <c r="Q4">
        <v>27.15047384188513</v>
      </c>
      <c r="R4">
        <v>9.1139976762279247</v>
      </c>
      <c r="S4">
        <v>19.185304002120709</v>
      </c>
      <c r="T4">
        <v>1135.5498068152872</v>
      </c>
      <c r="U4">
        <v>211.96414807382817</v>
      </c>
      <c r="V4">
        <v>73.383173454941087</v>
      </c>
      <c r="W4">
        <v>161.22075640941566</v>
      </c>
      <c r="X4">
        <v>0</v>
      </c>
      <c r="Y4">
        <v>0</v>
      </c>
      <c r="Z4">
        <v>0</v>
      </c>
      <c r="AA4">
        <v>167.2147299784549</v>
      </c>
      <c r="AB4">
        <v>18.904866331169821</v>
      </c>
      <c r="AC4">
        <v>0</v>
      </c>
      <c r="AD4">
        <v>0</v>
      </c>
    </row>
    <row r="5" spans="1:30">
      <c r="A5">
        <v>2016</v>
      </c>
      <c r="B5" t="s">
        <v>32</v>
      </c>
      <c r="C5">
        <v>4.1265743792891865</v>
      </c>
      <c r="D5">
        <v>1.8967311425845503</v>
      </c>
      <c r="E5">
        <v>0.13612758881998405</v>
      </c>
      <c r="F5">
        <v>4.3522178960609309E-2</v>
      </c>
      <c r="G5">
        <v>1.7424874494652713</v>
      </c>
      <c r="H5">
        <v>0</v>
      </c>
      <c r="I5">
        <v>0</v>
      </c>
      <c r="J5">
        <v>0</v>
      </c>
      <c r="K5">
        <v>21.8532649738539</v>
      </c>
      <c r="L5">
        <v>0</v>
      </c>
      <c r="M5">
        <v>0</v>
      </c>
      <c r="N5">
        <v>0</v>
      </c>
      <c r="O5">
        <v>2.7331442421642196</v>
      </c>
      <c r="P5">
        <v>48.624895132173243</v>
      </c>
      <c r="Q5">
        <v>8.4978092481258543</v>
      </c>
      <c r="R5">
        <v>5.4705989608269927E-3</v>
      </c>
      <c r="S5">
        <v>6.8323830661546747</v>
      </c>
      <c r="T5">
        <v>385.38819405051584</v>
      </c>
      <c r="U5">
        <v>42.440252123104152</v>
      </c>
      <c r="V5">
        <v>1.4232427761682409</v>
      </c>
      <c r="W5">
        <v>54.053672786936332</v>
      </c>
      <c r="X5">
        <v>0</v>
      </c>
      <c r="Y5">
        <v>0</v>
      </c>
      <c r="Z5">
        <v>0</v>
      </c>
      <c r="AA5">
        <v>46.730089627441814</v>
      </c>
      <c r="AB5">
        <v>0</v>
      </c>
      <c r="AC5">
        <v>0</v>
      </c>
      <c r="AD5">
        <v>0</v>
      </c>
    </row>
    <row r="6" spans="1:30">
      <c r="A6">
        <v>2016</v>
      </c>
      <c r="B6" t="s">
        <v>33</v>
      </c>
      <c r="C6">
        <v>59.306460436673845</v>
      </c>
      <c r="D6">
        <v>27.778388345055721</v>
      </c>
      <c r="E6">
        <v>23.273181115887102</v>
      </c>
      <c r="F6">
        <v>4.3522178960609309E-2</v>
      </c>
      <c r="G6">
        <v>9.5587645546003479</v>
      </c>
      <c r="H6">
        <v>0</v>
      </c>
      <c r="I6">
        <v>0</v>
      </c>
      <c r="J6">
        <v>0</v>
      </c>
      <c r="K6">
        <v>197.91054188188741</v>
      </c>
      <c r="L6">
        <v>0</v>
      </c>
      <c r="M6">
        <v>0</v>
      </c>
      <c r="N6">
        <v>0</v>
      </c>
      <c r="O6">
        <v>19.814500130964763</v>
      </c>
      <c r="P6">
        <v>15.022292732930534</v>
      </c>
      <c r="Q6">
        <v>25.157676188668447</v>
      </c>
      <c r="R6">
        <v>0</v>
      </c>
      <c r="S6">
        <v>380.85932908664671</v>
      </c>
      <c r="T6">
        <v>742.9359426729593</v>
      </c>
      <c r="U6">
        <v>114.72926961735615</v>
      </c>
      <c r="V6">
        <v>0</v>
      </c>
      <c r="W6">
        <v>654.52353365840338</v>
      </c>
      <c r="X6">
        <v>0</v>
      </c>
      <c r="Y6">
        <v>0</v>
      </c>
      <c r="Z6">
        <v>0</v>
      </c>
      <c r="AA6">
        <v>1052.9520386651461</v>
      </c>
      <c r="AB6">
        <v>0</v>
      </c>
      <c r="AC6">
        <v>0</v>
      </c>
      <c r="AD6">
        <v>0</v>
      </c>
    </row>
    <row r="7" spans="1:30">
      <c r="A7">
        <v>2016</v>
      </c>
      <c r="B7" t="s">
        <v>34</v>
      </c>
      <c r="C7">
        <v>520.781290558931</v>
      </c>
      <c r="D7">
        <v>340.47441002775628</v>
      </c>
      <c r="E7">
        <v>640.60376822517446</v>
      </c>
      <c r="F7">
        <v>4.3522178960609309E-2</v>
      </c>
      <c r="G7">
        <v>0</v>
      </c>
      <c r="H7">
        <v>0</v>
      </c>
      <c r="I7">
        <v>0</v>
      </c>
      <c r="J7">
        <v>0</v>
      </c>
      <c r="K7">
        <v>99.480987946072389</v>
      </c>
      <c r="L7">
        <v>0</v>
      </c>
      <c r="M7">
        <v>0</v>
      </c>
      <c r="N7">
        <v>0</v>
      </c>
      <c r="O7">
        <v>19.172349746977822</v>
      </c>
      <c r="P7">
        <v>106.56650855325425</v>
      </c>
      <c r="Q7">
        <v>92.602889900955887</v>
      </c>
      <c r="R7">
        <v>0</v>
      </c>
      <c r="S7">
        <v>40.781131457374443</v>
      </c>
      <c r="T7">
        <v>362.47543342606838</v>
      </c>
      <c r="U7">
        <v>196.88421523987157</v>
      </c>
      <c r="V7">
        <v>0</v>
      </c>
      <c r="W7">
        <v>75.945321948922356</v>
      </c>
      <c r="X7">
        <v>0</v>
      </c>
      <c r="Y7">
        <v>0</v>
      </c>
      <c r="Z7">
        <v>0</v>
      </c>
      <c r="AA7">
        <v>203.523077276045</v>
      </c>
      <c r="AB7">
        <v>9.1902731742084836</v>
      </c>
      <c r="AC7">
        <v>0</v>
      </c>
      <c r="AD7">
        <v>0</v>
      </c>
    </row>
    <row r="8" spans="1:30">
      <c r="A8">
        <v>2016</v>
      </c>
      <c r="B8" t="s">
        <v>35</v>
      </c>
      <c r="C8">
        <v>4.3994629466165929</v>
      </c>
      <c r="D8">
        <v>4.2380314415716498</v>
      </c>
      <c r="E8">
        <v>0</v>
      </c>
      <c r="F8">
        <v>4.3522178960609309E-2</v>
      </c>
      <c r="G8">
        <v>0.40040122642934212</v>
      </c>
      <c r="H8">
        <v>0</v>
      </c>
      <c r="I8">
        <v>0</v>
      </c>
      <c r="J8">
        <v>0</v>
      </c>
      <c r="K8">
        <v>19.728857133039398</v>
      </c>
      <c r="L8">
        <v>0</v>
      </c>
      <c r="M8">
        <v>0</v>
      </c>
      <c r="N8">
        <v>0</v>
      </c>
      <c r="O8">
        <v>0.93591929353761061</v>
      </c>
      <c r="P8">
        <v>8.1612778124137364</v>
      </c>
      <c r="Q8">
        <v>1.5855610051054416</v>
      </c>
      <c r="R8">
        <v>3.360013837080885</v>
      </c>
      <c r="S8">
        <v>0.40602183728430075</v>
      </c>
      <c r="T8">
        <v>98.623885123497246</v>
      </c>
      <c r="U8">
        <v>17.840543556120657</v>
      </c>
      <c r="V8">
        <v>100.98296838747825</v>
      </c>
      <c r="W8">
        <v>32.593734688351354</v>
      </c>
      <c r="X8">
        <v>0</v>
      </c>
      <c r="Y8">
        <v>0</v>
      </c>
      <c r="Z8">
        <v>0</v>
      </c>
      <c r="AA8">
        <v>17.080520352672291</v>
      </c>
      <c r="AB8">
        <v>0</v>
      </c>
      <c r="AC8">
        <v>0</v>
      </c>
      <c r="AD8">
        <v>0</v>
      </c>
    </row>
    <row r="9" spans="1:30">
      <c r="A9">
        <v>2016</v>
      </c>
      <c r="B9" t="s">
        <v>36</v>
      </c>
      <c r="C9">
        <v>38.65292156523234</v>
      </c>
      <c r="D9">
        <v>18.844204758298808</v>
      </c>
      <c r="E9">
        <v>73.634861484489974</v>
      </c>
      <c r="F9">
        <v>4.3522178960609309E-2</v>
      </c>
      <c r="G9">
        <v>761.41981025580344</v>
      </c>
      <c r="H9">
        <v>0</v>
      </c>
      <c r="I9">
        <v>0</v>
      </c>
      <c r="J9">
        <v>0</v>
      </c>
      <c r="K9">
        <v>389.35426344710743</v>
      </c>
      <c r="L9">
        <v>2.1820425764159039</v>
      </c>
      <c r="M9">
        <v>43.568245286764316</v>
      </c>
      <c r="N9">
        <v>0</v>
      </c>
      <c r="O9">
        <v>59.813005067220409</v>
      </c>
      <c r="P9">
        <v>75.512620520852082</v>
      </c>
      <c r="Q9">
        <v>72.551633522603254</v>
      </c>
      <c r="R9">
        <v>0.76305503490006688</v>
      </c>
      <c r="S9">
        <v>200.43764283656057</v>
      </c>
      <c r="T9">
        <v>1061.3629743502888</v>
      </c>
      <c r="U9">
        <v>155.83947404958923</v>
      </c>
      <c r="V9">
        <v>13.576483892478166</v>
      </c>
      <c r="W9">
        <v>319.79825484252228</v>
      </c>
      <c r="X9">
        <v>0</v>
      </c>
      <c r="Y9">
        <v>0</v>
      </c>
      <c r="Z9">
        <v>0</v>
      </c>
      <c r="AA9">
        <v>295.84880179977006</v>
      </c>
      <c r="AB9">
        <v>25.026543859237297</v>
      </c>
      <c r="AC9">
        <v>0</v>
      </c>
      <c r="AD9">
        <v>0</v>
      </c>
    </row>
    <row r="10" spans="1:30">
      <c r="A10">
        <v>2016</v>
      </c>
      <c r="B10" t="s">
        <v>37</v>
      </c>
      <c r="C10">
        <v>32.785521907015145</v>
      </c>
      <c r="D10">
        <v>57.611447470798097</v>
      </c>
      <c r="E10">
        <v>5.1047726128619404</v>
      </c>
      <c r="F10">
        <v>4.3522178960609309E-2</v>
      </c>
      <c r="G10">
        <v>6.37681169464798</v>
      </c>
      <c r="H10">
        <v>0</v>
      </c>
      <c r="I10">
        <v>0</v>
      </c>
      <c r="J10">
        <v>0</v>
      </c>
      <c r="K10">
        <v>157.28279762136228</v>
      </c>
      <c r="L10">
        <v>0</v>
      </c>
      <c r="M10">
        <v>0</v>
      </c>
      <c r="N10">
        <v>0</v>
      </c>
      <c r="O10">
        <v>16.705533336259567</v>
      </c>
      <c r="P10">
        <v>324.8457074954041</v>
      </c>
      <c r="Q10">
        <v>3.9774623252922319</v>
      </c>
      <c r="R10">
        <v>2.4727297568902369</v>
      </c>
      <c r="S10">
        <v>14.34922250092465</v>
      </c>
      <c r="T10">
        <v>989.45846560875771</v>
      </c>
      <c r="U10">
        <v>7.5280856082240195</v>
      </c>
      <c r="V10">
        <v>29.622344763520978</v>
      </c>
      <c r="W10">
        <v>138.84210815940577</v>
      </c>
      <c r="X10">
        <v>0</v>
      </c>
      <c r="Y10">
        <v>0</v>
      </c>
      <c r="Z10">
        <v>0</v>
      </c>
      <c r="AA10">
        <v>317.23975105471186</v>
      </c>
      <c r="AB10">
        <v>306.26021929667087</v>
      </c>
      <c r="AC10">
        <v>19.283381723114442</v>
      </c>
      <c r="AD10">
        <v>0</v>
      </c>
    </row>
    <row r="11" spans="1:30">
      <c r="A11">
        <v>2017</v>
      </c>
      <c r="B11" t="s">
        <v>61</v>
      </c>
      <c r="C11">
        <v>38.759619056768393</v>
      </c>
      <c r="D11">
        <v>55.623449989878381</v>
      </c>
      <c r="E11">
        <v>56.833025746524136</v>
      </c>
      <c r="F11">
        <v>4.3522178960609309E-2</v>
      </c>
      <c r="G11">
        <v>1.0069768084377773</v>
      </c>
      <c r="H11">
        <v>0</v>
      </c>
      <c r="I11">
        <v>0</v>
      </c>
      <c r="J11">
        <v>0</v>
      </c>
      <c r="K11">
        <v>79.730761733634267</v>
      </c>
      <c r="L11">
        <v>0.32094493265035051</v>
      </c>
      <c r="M11">
        <v>0.16733976041923865</v>
      </c>
      <c r="N11">
        <v>4.6794135967197566E-2</v>
      </c>
      <c r="O11">
        <v>5.2227364201209276</v>
      </c>
      <c r="P11">
        <v>29.120464440331407</v>
      </c>
      <c r="Q11">
        <v>17.265438935259592</v>
      </c>
      <c r="R11">
        <v>1.1386172287125569</v>
      </c>
      <c r="S11">
        <v>50.167063093586542</v>
      </c>
      <c r="T11">
        <v>704.07833716828281</v>
      </c>
      <c r="U11">
        <v>178.21271670931486</v>
      </c>
      <c r="V11">
        <v>34.945836198292653</v>
      </c>
      <c r="W11">
        <v>83.750112257214724</v>
      </c>
      <c r="X11">
        <v>0</v>
      </c>
      <c r="Y11">
        <v>0</v>
      </c>
      <c r="Z11">
        <v>0</v>
      </c>
      <c r="AA11">
        <v>141.06605963704527</v>
      </c>
      <c r="AB11">
        <v>247.02183691425651</v>
      </c>
      <c r="AC11">
        <v>42.668989592949842</v>
      </c>
      <c r="AD11">
        <v>36.445786661468105</v>
      </c>
    </row>
    <row r="12" spans="1:30">
      <c r="A12">
        <v>2017</v>
      </c>
      <c r="B12" t="s">
        <v>32</v>
      </c>
      <c r="C12">
        <v>4.0869276954234621</v>
      </c>
      <c r="D12">
        <v>1.8553447803551948</v>
      </c>
      <c r="E12">
        <v>0.13129951665601305</v>
      </c>
      <c r="F12">
        <v>4.3522178960609309E-2</v>
      </c>
      <c r="G12">
        <v>1.7257462392751275</v>
      </c>
      <c r="H12">
        <v>0</v>
      </c>
      <c r="I12">
        <v>0</v>
      </c>
      <c r="J12">
        <v>0</v>
      </c>
      <c r="K12">
        <v>21.643306444522473</v>
      </c>
      <c r="L12">
        <v>0</v>
      </c>
      <c r="M12">
        <v>0</v>
      </c>
      <c r="N12">
        <v>0</v>
      </c>
      <c r="O12">
        <v>2.7068851478722671</v>
      </c>
      <c r="P12">
        <v>47.563907900971685</v>
      </c>
      <c r="Q12">
        <v>8.1964152644282002</v>
      </c>
      <c r="R12">
        <v>5.1412370896240589E-3</v>
      </c>
      <c r="S12">
        <v>6.7667399184550021</v>
      </c>
      <c r="T12">
        <v>376.97908690834174</v>
      </c>
      <c r="U12">
        <v>40.935012798117384</v>
      </c>
      <c r="V12">
        <v>1.3375552843064782</v>
      </c>
      <c r="W12">
        <v>53.534343997536411</v>
      </c>
      <c r="X12">
        <v>0</v>
      </c>
      <c r="Y12">
        <v>0</v>
      </c>
      <c r="Z12">
        <v>0</v>
      </c>
      <c r="AA12">
        <v>46.281123264500536</v>
      </c>
      <c r="AB12">
        <v>0</v>
      </c>
      <c r="AC12">
        <v>0</v>
      </c>
      <c r="AD12">
        <v>0</v>
      </c>
    </row>
    <row r="13" spans="1:30">
      <c r="A13">
        <v>2017</v>
      </c>
      <c r="B13" t="s">
        <v>34</v>
      </c>
      <c r="C13">
        <v>515.77780599953462</v>
      </c>
      <c r="D13">
        <v>333.04531428146407</v>
      </c>
      <c r="E13">
        <v>617.88330980588273</v>
      </c>
      <c r="F13">
        <v>4.3522178960609309E-2</v>
      </c>
      <c r="G13">
        <v>0</v>
      </c>
      <c r="H13">
        <v>0</v>
      </c>
      <c r="I13">
        <v>0</v>
      </c>
      <c r="J13">
        <v>0</v>
      </c>
      <c r="K13">
        <v>98.525209395334812</v>
      </c>
      <c r="L13">
        <v>0</v>
      </c>
      <c r="M13">
        <v>0</v>
      </c>
      <c r="N13">
        <v>0</v>
      </c>
      <c r="O13">
        <v>18.988148513820246</v>
      </c>
      <c r="P13">
        <v>104.24124482689771</v>
      </c>
      <c r="Q13">
        <v>89.318519415078001</v>
      </c>
      <c r="R13">
        <v>0</v>
      </c>
      <c r="S13">
        <v>40.389320604602275</v>
      </c>
      <c r="T13">
        <v>354.56627896015272</v>
      </c>
      <c r="U13">
        <v>189.90127219823779</v>
      </c>
      <c r="V13">
        <v>0</v>
      </c>
      <c r="W13">
        <v>75.215665848331668</v>
      </c>
      <c r="X13">
        <v>0</v>
      </c>
      <c r="Y13">
        <v>0</v>
      </c>
      <c r="Z13">
        <v>0</v>
      </c>
      <c r="AA13">
        <v>201.5676987071671</v>
      </c>
      <c r="AB13">
        <v>8.9897429219049112</v>
      </c>
      <c r="AC13">
        <v>0</v>
      </c>
      <c r="AD13">
        <v>0</v>
      </c>
    </row>
    <row r="14" spans="1:30">
      <c r="A14">
        <v>2017</v>
      </c>
      <c r="B14" t="s">
        <v>31</v>
      </c>
      <c r="C14">
        <v>67.034190543714374</v>
      </c>
      <c r="D14">
        <v>70.615743177405307</v>
      </c>
      <c r="E14">
        <v>13.780826993364537</v>
      </c>
      <c r="F14">
        <v>4.3522178960609309E-2</v>
      </c>
      <c r="G14">
        <v>28.02813524926977</v>
      </c>
      <c r="H14">
        <v>0</v>
      </c>
      <c r="I14">
        <v>0</v>
      </c>
      <c r="J14">
        <v>0</v>
      </c>
      <c r="K14">
        <v>69.215904365825438</v>
      </c>
      <c r="L14">
        <v>0</v>
      </c>
      <c r="M14">
        <v>0</v>
      </c>
      <c r="N14">
        <v>0</v>
      </c>
      <c r="O14">
        <v>26.201847334108585</v>
      </c>
      <c r="P14">
        <v>167.67294032370967</v>
      </c>
      <c r="Q14">
        <v>26.187521011155315</v>
      </c>
      <c r="R14">
        <v>8.5652820145103572</v>
      </c>
      <c r="S14">
        <v>19.000978309008904</v>
      </c>
      <c r="T14">
        <v>1110.7722964031932</v>
      </c>
      <c r="U14">
        <v>204.44636118032494</v>
      </c>
      <c r="V14">
        <v>68.965079659910799</v>
      </c>
      <c r="W14">
        <v>159.67180374930194</v>
      </c>
      <c r="X14">
        <v>0</v>
      </c>
      <c r="Y14">
        <v>0</v>
      </c>
      <c r="Z14">
        <v>0</v>
      </c>
      <c r="AA14">
        <v>165.60818931595745</v>
      </c>
      <c r="AB14">
        <v>18.492365250593259</v>
      </c>
      <c r="AC14">
        <v>0</v>
      </c>
      <c r="AD14">
        <v>0</v>
      </c>
    </row>
    <row r="15" spans="1:30">
      <c r="A15">
        <v>2017</v>
      </c>
      <c r="B15" t="s">
        <v>36</v>
      </c>
      <c r="C15">
        <v>38.281557809019759</v>
      </c>
      <c r="D15">
        <v>18.433027303286185</v>
      </c>
      <c r="E15">
        <v>71.02323493536143</v>
      </c>
      <c r="F15">
        <v>4.3522178960609309E-2</v>
      </c>
      <c r="G15">
        <v>754.10435493338855</v>
      </c>
      <c r="H15">
        <v>0</v>
      </c>
      <c r="I15">
        <v>0</v>
      </c>
      <c r="J15">
        <v>0</v>
      </c>
      <c r="K15">
        <v>385.6134838134883</v>
      </c>
      <c r="L15">
        <v>2.1344307655272137</v>
      </c>
      <c r="M15">
        <v>42.022999138459618</v>
      </c>
      <c r="N15">
        <v>0</v>
      </c>
      <c r="O15">
        <v>59.238342626901684</v>
      </c>
      <c r="P15">
        <v>73.864947534629394</v>
      </c>
      <c r="Q15">
        <v>69.97842609788114</v>
      </c>
      <c r="R15">
        <v>0.7171146843232602</v>
      </c>
      <c r="S15">
        <v>198.51190804301956</v>
      </c>
      <c r="T15">
        <v>1038.2042084466343</v>
      </c>
      <c r="U15">
        <v>150.3122753881799</v>
      </c>
      <c r="V15">
        <v>12.759100609367403</v>
      </c>
      <c r="W15">
        <v>316.72574502077128</v>
      </c>
      <c r="X15">
        <v>0</v>
      </c>
      <c r="Y15">
        <v>0</v>
      </c>
      <c r="Z15">
        <v>0</v>
      </c>
      <c r="AA15">
        <v>293.00638994942813</v>
      </c>
      <c r="AB15">
        <v>24.480468779721342</v>
      </c>
      <c r="AC15">
        <v>0</v>
      </c>
      <c r="AD15">
        <v>0</v>
      </c>
    </row>
    <row r="16" spans="1:30">
      <c r="A16">
        <v>2017</v>
      </c>
      <c r="B16" t="s">
        <v>33</v>
      </c>
      <c r="C16">
        <v>58.736664700062668</v>
      </c>
      <c r="D16">
        <v>27.172268470506907</v>
      </c>
      <c r="E16">
        <v>22.44774522235004</v>
      </c>
      <c r="F16">
        <v>4.3522178960609309E-2</v>
      </c>
      <c r="G16">
        <v>9.4669272867819956</v>
      </c>
      <c r="H16">
        <v>0</v>
      </c>
      <c r="I16">
        <v>0</v>
      </c>
      <c r="J16">
        <v>0</v>
      </c>
      <c r="K16">
        <v>196.00908659077089</v>
      </c>
      <c r="L16">
        <v>0</v>
      </c>
      <c r="M16">
        <v>0</v>
      </c>
      <c r="N16">
        <v>0</v>
      </c>
      <c r="O16">
        <v>19.624129341432297</v>
      </c>
      <c r="P16">
        <v>14.694508771038443</v>
      </c>
      <c r="Q16">
        <v>24.265402424256674</v>
      </c>
      <c r="R16">
        <v>0</v>
      </c>
      <c r="S16">
        <v>377.20016581228663</v>
      </c>
      <c r="T16">
        <v>726.72520233852606</v>
      </c>
      <c r="U16">
        <v>110.66013713779108</v>
      </c>
      <c r="V16">
        <v>0</v>
      </c>
      <c r="W16">
        <v>648.23510038748736</v>
      </c>
      <c r="X16">
        <v>0</v>
      </c>
      <c r="Y16">
        <v>0</v>
      </c>
      <c r="Z16">
        <v>0</v>
      </c>
      <c r="AA16">
        <v>1042.8356436203248</v>
      </c>
      <c r="AB16">
        <v>0</v>
      </c>
      <c r="AC16">
        <v>0</v>
      </c>
      <c r="AD16">
        <v>0</v>
      </c>
    </row>
    <row r="17" spans="1:30">
      <c r="A17">
        <v>2017</v>
      </c>
      <c r="B17" t="s">
        <v>30</v>
      </c>
      <c r="C17">
        <v>5.9781319569669931</v>
      </c>
      <c r="D17">
        <v>4.88367401738972</v>
      </c>
      <c r="E17">
        <v>1.6049845317500548</v>
      </c>
      <c r="F17">
        <v>4.3522178960609309E-2</v>
      </c>
      <c r="G17">
        <v>28.805716247578879</v>
      </c>
      <c r="H17">
        <v>0</v>
      </c>
      <c r="I17">
        <v>0</v>
      </c>
      <c r="J17">
        <v>0</v>
      </c>
      <c r="K17">
        <v>43.772174875066611</v>
      </c>
      <c r="L17">
        <v>0</v>
      </c>
      <c r="M17">
        <v>0</v>
      </c>
      <c r="N17">
        <v>0</v>
      </c>
      <c r="O17">
        <v>13.511877248476706</v>
      </c>
      <c r="P17">
        <v>19.398026577853084</v>
      </c>
      <c r="Q17">
        <v>12.041725189936933</v>
      </c>
      <c r="R17">
        <v>0</v>
      </c>
      <c r="S17">
        <v>61.258056280275042</v>
      </c>
      <c r="T17">
        <v>518.15093283961676</v>
      </c>
      <c r="U17">
        <v>675.58725597617229</v>
      </c>
      <c r="V17">
        <v>0</v>
      </c>
      <c r="W17">
        <v>315.32423388638563</v>
      </c>
      <c r="X17">
        <v>0</v>
      </c>
      <c r="Y17">
        <v>0</v>
      </c>
      <c r="Z17">
        <v>0</v>
      </c>
      <c r="AA17">
        <v>338.9337697519565</v>
      </c>
      <c r="AB17">
        <v>0</v>
      </c>
      <c r="AC17">
        <v>0</v>
      </c>
      <c r="AD17">
        <v>0</v>
      </c>
    </row>
    <row r="18" spans="1:30">
      <c r="A18">
        <v>2017</v>
      </c>
      <c r="B18" t="s">
        <v>35</v>
      </c>
      <c r="C18">
        <v>4.3571944448057707</v>
      </c>
      <c r="D18">
        <v>4.1455582910853446</v>
      </c>
      <c r="E18">
        <v>0</v>
      </c>
      <c r="F18">
        <v>4.3522178960609309E-2</v>
      </c>
      <c r="G18">
        <v>0.39655431143772946</v>
      </c>
      <c r="H18">
        <v>0</v>
      </c>
      <c r="I18">
        <v>0</v>
      </c>
      <c r="J18">
        <v>0</v>
      </c>
      <c r="K18">
        <v>19.539309171487719</v>
      </c>
      <c r="L18">
        <v>0</v>
      </c>
      <c r="M18">
        <v>0</v>
      </c>
      <c r="N18">
        <v>0</v>
      </c>
      <c r="O18">
        <v>0.92692730818992153</v>
      </c>
      <c r="P18">
        <v>7.9832000700202066</v>
      </c>
      <c r="Q18">
        <v>1.5293255056054049</v>
      </c>
      <c r="R18">
        <v>3.1577214642396094</v>
      </c>
      <c r="S18">
        <v>0.40212092142872269</v>
      </c>
      <c r="T18">
        <v>96.471928136791391</v>
      </c>
      <c r="U18">
        <v>17.207788414565012</v>
      </c>
      <c r="V18">
        <v>94.903206433460213</v>
      </c>
      <c r="W18">
        <v>32.280585481183799</v>
      </c>
      <c r="X18">
        <v>0</v>
      </c>
      <c r="Y18">
        <v>0</v>
      </c>
      <c r="Z18">
        <v>0</v>
      </c>
      <c r="AA18">
        <v>16.916416684970773</v>
      </c>
      <c r="AB18">
        <v>0</v>
      </c>
      <c r="AC18">
        <v>0</v>
      </c>
      <c r="AD18">
        <v>0</v>
      </c>
    </row>
    <row r="19" spans="1:30">
      <c r="A19">
        <v>2017</v>
      </c>
      <c r="B19" t="s">
        <v>37</v>
      </c>
      <c r="C19">
        <v>32.470530075305064</v>
      </c>
      <c r="D19">
        <v>56.35437514248963</v>
      </c>
      <c r="E19">
        <v>4.9237203311811681</v>
      </c>
      <c r="F19">
        <v>4.3522178960609309E-2</v>
      </c>
      <c r="G19">
        <v>6.315545517404737</v>
      </c>
      <c r="H19">
        <v>0</v>
      </c>
      <c r="I19">
        <v>0</v>
      </c>
      <c r="J19">
        <v>0</v>
      </c>
      <c r="K19">
        <v>155.77167949245921</v>
      </c>
      <c r="L19">
        <v>0</v>
      </c>
      <c r="M19">
        <v>0</v>
      </c>
      <c r="N19">
        <v>0</v>
      </c>
      <c r="O19">
        <v>16.545032412705368</v>
      </c>
      <c r="P19">
        <v>317.75762747330003</v>
      </c>
      <c r="Q19">
        <v>3.8363926471876599</v>
      </c>
      <c r="R19">
        <v>2.323857045594758</v>
      </c>
      <c r="S19">
        <v>14.211360188041512</v>
      </c>
      <c r="T19">
        <v>967.86864428448382</v>
      </c>
      <c r="U19">
        <v>7.2610850619855851</v>
      </c>
      <c r="V19">
        <v>27.838907342756944</v>
      </c>
      <c r="W19">
        <v>137.50816172745152</v>
      </c>
      <c r="X19">
        <v>0</v>
      </c>
      <c r="Y19">
        <v>0</v>
      </c>
      <c r="Z19">
        <v>0</v>
      </c>
      <c r="AA19">
        <v>314.19182244282683</v>
      </c>
      <c r="AB19">
        <v>299.57767157671174</v>
      </c>
      <c r="AC19">
        <v>18.599453069623682</v>
      </c>
      <c r="AD19">
        <v>0</v>
      </c>
    </row>
    <row r="20" spans="1:30">
      <c r="A20">
        <v>2018</v>
      </c>
      <c r="B20" t="s">
        <v>61</v>
      </c>
      <c r="C20">
        <v>38.516044016848717</v>
      </c>
      <c r="D20">
        <v>58.094568699918632</v>
      </c>
      <c r="E20">
        <v>58.654078593578134</v>
      </c>
      <c r="F20">
        <v>4.3522178960609309E-2</v>
      </c>
      <c r="G20">
        <v>1.0006487169270175</v>
      </c>
      <c r="H20">
        <v>0</v>
      </c>
      <c r="I20">
        <v>0</v>
      </c>
      <c r="J20">
        <v>0</v>
      </c>
      <c r="K20">
        <v>79.22971389197069</v>
      </c>
      <c r="L20">
        <v>0.33520318214960315</v>
      </c>
      <c r="M20">
        <v>0.17270168762853252</v>
      </c>
      <c r="N20">
        <v>4.8573957273812779E-2</v>
      </c>
      <c r="O20">
        <v>5.1899154517270505</v>
      </c>
      <c r="P20">
        <v>30.41416564974325</v>
      </c>
      <c r="Q20">
        <v>17.818660874716407</v>
      </c>
      <c r="R20">
        <v>1.1819246893987072</v>
      </c>
      <c r="S20">
        <v>49.851800851773064</v>
      </c>
      <c r="T20">
        <v>735.35761151439351</v>
      </c>
      <c r="U20">
        <v>183.92303691278516</v>
      </c>
      <c r="V20">
        <v>36.275005816614204</v>
      </c>
      <c r="W20">
        <v>83.223805821992755</v>
      </c>
      <c r="X20">
        <v>0</v>
      </c>
      <c r="Y20">
        <v>0</v>
      </c>
      <c r="Z20">
        <v>0</v>
      </c>
      <c r="AA20">
        <v>140.17956560166581</v>
      </c>
      <c r="AB20">
        <v>257.99599049693444</v>
      </c>
      <c r="AC20">
        <v>44.036196141580781</v>
      </c>
      <c r="AD20">
        <v>37.832007099043977</v>
      </c>
    </row>
    <row r="21" spans="1:30">
      <c r="A21">
        <v>2018</v>
      </c>
      <c r="B21" t="s">
        <v>30</v>
      </c>
      <c r="C21">
        <v>5.9405638960443445</v>
      </c>
      <c r="D21">
        <v>5.1006353572617549</v>
      </c>
      <c r="E21">
        <v>1.65641170129856</v>
      </c>
      <c r="F21">
        <v>4.3522178960609309E-2</v>
      </c>
      <c r="G21">
        <v>28.624693996698586</v>
      </c>
      <c r="H21">
        <v>0</v>
      </c>
      <c r="I21">
        <v>0</v>
      </c>
      <c r="J21">
        <v>0</v>
      </c>
      <c r="K21">
        <v>43.497099693678734</v>
      </c>
      <c r="L21">
        <v>0</v>
      </c>
      <c r="M21">
        <v>0</v>
      </c>
      <c r="N21">
        <v>0</v>
      </c>
      <c r="O21">
        <v>13.426965267392291</v>
      </c>
      <c r="P21">
        <v>20.259800279827942</v>
      </c>
      <c r="Q21">
        <v>12.427568063029391</v>
      </c>
      <c r="R21">
        <v>0</v>
      </c>
      <c r="S21">
        <v>60.873095492037777</v>
      </c>
      <c r="T21">
        <v>541.17022533222155</v>
      </c>
      <c r="U21">
        <v>697.23453024616924</v>
      </c>
      <c r="V21">
        <v>0</v>
      </c>
      <c r="W21">
        <v>313.34265835170282</v>
      </c>
      <c r="X21">
        <v>0</v>
      </c>
      <c r="Y21">
        <v>0</v>
      </c>
      <c r="Z21">
        <v>0</v>
      </c>
      <c r="AA21">
        <v>336.80382605007065</v>
      </c>
      <c r="AB21">
        <v>0</v>
      </c>
      <c r="AC21">
        <v>0</v>
      </c>
      <c r="AD21">
        <v>0</v>
      </c>
    </row>
    <row r="22" spans="1:30">
      <c r="A22">
        <v>2018</v>
      </c>
      <c r="B22" t="s">
        <v>33</v>
      </c>
      <c r="C22">
        <v>58.367548960609398</v>
      </c>
      <c r="D22">
        <v>28.379419429750261</v>
      </c>
      <c r="E22">
        <v>23.167019443811022</v>
      </c>
      <c r="F22">
        <v>4.3522178960609309E-2</v>
      </c>
      <c r="G22">
        <v>9.4074347724614249</v>
      </c>
      <c r="H22">
        <v>0</v>
      </c>
      <c r="I22">
        <v>0</v>
      </c>
      <c r="J22">
        <v>0</v>
      </c>
      <c r="K22">
        <v>194.77731697453598</v>
      </c>
      <c r="L22">
        <v>0</v>
      </c>
      <c r="M22">
        <v>0</v>
      </c>
      <c r="N22">
        <v>0</v>
      </c>
      <c r="O22">
        <v>19.500806455293315</v>
      </c>
      <c r="P22">
        <v>15.347324724841584</v>
      </c>
      <c r="Q22">
        <v>25.042918306776897</v>
      </c>
      <c r="R22">
        <v>0</v>
      </c>
      <c r="S22">
        <v>374.82974660587308</v>
      </c>
      <c r="T22">
        <v>759.01058278298433</v>
      </c>
      <c r="U22">
        <v>114.20592684620694</v>
      </c>
      <c r="V22">
        <v>0</v>
      </c>
      <c r="W22">
        <v>644.16143056573389</v>
      </c>
      <c r="X22">
        <v>0</v>
      </c>
      <c r="Y22">
        <v>0</v>
      </c>
      <c r="Z22">
        <v>0</v>
      </c>
      <c r="AA22">
        <v>1036.282206313512</v>
      </c>
      <c r="AB22">
        <v>0</v>
      </c>
      <c r="AC22">
        <v>0</v>
      </c>
      <c r="AD22">
        <v>0</v>
      </c>
    </row>
    <row r="23" spans="1:30">
      <c r="A23">
        <v>2018</v>
      </c>
      <c r="B23" t="s">
        <v>36</v>
      </c>
      <c r="C23">
        <v>38.040987024310482</v>
      </c>
      <c r="D23">
        <v>19.251930098062886</v>
      </c>
      <c r="E23">
        <v>73.2989727213957</v>
      </c>
      <c r="F23">
        <v>4.3522178960609309E-2</v>
      </c>
      <c r="G23">
        <v>749.36537651134893</v>
      </c>
      <c r="H23">
        <v>0</v>
      </c>
      <c r="I23">
        <v>0</v>
      </c>
      <c r="J23">
        <v>0</v>
      </c>
      <c r="K23">
        <v>383.1901932342937</v>
      </c>
      <c r="L23">
        <v>2.2292546536704263</v>
      </c>
      <c r="M23">
        <v>43.369506758239467</v>
      </c>
      <c r="N23">
        <v>0</v>
      </c>
      <c r="O23">
        <v>58.866074219181009</v>
      </c>
      <c r="P23">
        <v>77.14646016827902</v>
      </c>
      <c r="Q23">
        <v>72.220685953027029</v>
      </c>
      <c r="R23">
        <v>0.74439023857945774</v>
      </c>
      <c r="S23">
        <v>197.26441007728124</v>
      </c>
      <c r="T23">
        <v>1084.327306614796</v>
      </c>
      <c r="U23">
        <v>155.12860521484848</v>
      </c>
      <c r="V23">
        <v>13.244394731129116</v>
      </c>
      <c r="W23">
        <v>314.73536204321846</v>
      </c>
      <c r="X23">
        <v>0</v>
      </c>
      <c r="Y23">
        <v>0</v>
      </c>
      <c r="Z23">
        <v>0</v>
      </c>
      <c r="AA23">
        <v>291.16506527014985</v>
      </c>
      <c r="AB23">
        <v>25.568034265917063</v>
      </c>
      <c r="AC23">
        <v>0</v>
      </c>
      <c r="AD23">
        <v>0</v>
      </c>
    </row>
    <row r="24" spans="1:30">
      <c r="A24">
        <v>2018</v>
      </c>
      <c r="B24" t="s">
        <v>35</v>
      </c>
      <c r="C24">
        <v>4.3298127564234123</v>
      </c>
      <c r="D24">
        <v>4.3297282168725362</v>
      </c>
      <c r="E24">
        <v>0</v>
      </c>
      <c r="F24">
        <v>4.3522178960609309E-2</v>
      </c>
      <c r="G24">
        <v>0.39406226598967442</v>
      </c>
      <c r="H24">
        <v>0</v>
      </c>
      <c r="I24">
        <v>0</v>
      </c>
      <c r="J24">
        <v>0</v>
      </c>
      <c r="K24">
        <v>19.416519316291321</v>
      </c>
      <c r="L24">
        <v>0</v>
      </c>
      <c r="M24">
        <v>0</v>
      </c>
      <c r="N24">
        <v>0</v>
      </c>
      <c r="O24">
        <v>0.92110226755254276</v>
      </c>
      <c r="P24">
        <v>8.3378604706715738</v>
      </c>
      <c r="Q24">
        <v>1.578328396608887</v>
      </c>
      <c r="R24">
        <v>3.277825828306713</v>
      </c>
      <c r="S24">
        <v>0.399593894025639</v>
      </c>
      <c r="T24">
        <v>100.7577749631904</v>
      </c>
      <c r="U24">
        <v>17.759163106871675</v>
      </c>
      <c r="V24">
        <v>98.512862758662578</v>
      </c>
      <c r="W24">
        <v>32.077726291941154</v>
      </c>
      <c r="X24">
        <v>0</v>
      </c>
      <c r="Y24">
        <v>0</v>
      </c>
      <c r="Z24">
        <v>0</v>
      </c>
      <c r="AA24">
        <v>16.810109735377054</v>
      </c>
      <c r="AB24">
        <v>0</v>
      </c>
      <c r="AC24">
        <v>0</v>
      </c>
      <c r="AD24">
        <v>0</v>
      </c>
    </row>
    <row r="25" spans="1:30">
      <c r="A25">
        <v>2018</v>
      </c>
      <c r="B25" t="s">
        <v>34</v>
      </c>
      <c r="C25">
        <v>512.53653060149679</v>
      </c>
      <c r="D25">
        <v>347.84113344697641</v>
      </c>
      <c r="E25">
        <v>637.68162505813666</v>
      </c>
      <c r="F25">
        <v>4.3522178960609309E-2</v>
      </c>
      <c r="G25">
        <v>0</v>
      </c>
      <c r="H25">
        <v>0</v>
      </c>
      <c r="I25">
        <v>0</v>
      </c>
      <c r="J25">
        <v>0</v>
      </c>
      <c r="K25">
        <v>97.906052592570205</v>
      </c>
      <c r="L25">
        <v>0</v>
      </c>
      <c r="M25">
        <v>0</v>
      </c>
      <c r="N25">
        <v>0</v>
      </c>
      <c r="O25">
        <v>18.868822288619718</v>
      </c>
      <c r="P25">
        <v>108.87225010428531</v>
      </c>
      <c r="Q25">
        <v>92.18047761524339</v>
      </c>
      <c r="R25">
        <v>0</v>
      </c>
      <c r="S25">
        <v>40.135504116772871</v>
      </c>
      <c r="T25">
        <v>370.31818514445479</v>
      </c>
      <c r="U25">
        <v>195.98611895508895</v>
      </c>
      <c r="V25">
        <v>0</v>
      </c>
      <c r="W25">
        <v>74.742991986786222</v>
      </c>
      <c r="X25">
        <v>0</v>
      </c>
      <c r="Y25">
        <v>0</v>
      </c>
      <c r="Z25">
        <v>0</v>
      </c>
      <c r="AA25">
        <v>200.30099739652707</v>
      </c>
      <c r="AB25">
        <v>9.3891198382381038</v>
      </c>
      <c r="AC25">
        <v>0</v>
      </c>
      <c r="AD25">
        <v>0</v>
      </c>
    </row>
    <row r="26" spans="1:30">
      <c r="A26">
        <v>2018</v>
      </c>
      <c r="B26" t="s">
        <v>37</v>
      </c>
      <c r="C26">
        <v>32.266477227217933</v>
      </c>
      <c r="D26">
        <v>58.857965819309818</v>
      </c>
      <c r="E26">
        <v>5.081486960872593</v>
      </c>
      <c r="F26">
        <v>4.3522178960609309E-2</v>
      </c>
      <c r="G26">
        <v>6.2758570661518132</v>
      </c>
      <c r="H26">
        <v>0</v>
      </c>
      <c r="I26">
        <v>0</v>
      </c>
      <c r="J26">
        <v>0</v>
      </c>
      <c r="K26">
        <v>154.79277170197858</v>
      </c>
      <c r="L26">
        <v>0</v>
      </c>
      <c r="M26">
        <v>0</v>
      </c>
      <c r="N26">
        <v>0</v>
      </c>
      <c r="O26">
        <v>16.441059333803466</v>
      </c>
      <c r="P26">
        <v>331.87427825008854</v>
      </c>
      <c r="Q26">
        <v>3.9593189503504886</v>
      </c>
      <c r="R26">
        <v>2.4122452634299325</v>
      </c>
      <c r="S26">
        <v>14.122052483029107</v>
      </c>
      <c r="T26">
        <v>1010.8670256539941</v>
      </c>
      <c r="U26">
        <v>7.4937459040073335</v>
      </c>
      <c r="V26">
        <v>28.897763958386275</v>
      </c>
      <c r="W26">
        <v>136.64402640318556</v>
      </c>
      <c r="X26">
        <v>0</v>
      </c>
      <c r="Y26">
        <v>0</v>
      </c>
      <c r="Z26">
        <v>0</v>
      </c>
      <c r="AA26">
        <v>312.2173632619494</v>
      </c>
      <c r="AB26">
        <v>312.88666246954949</v>
      </c>
      <c r="AC26">
        <v>19.195419702073419</v>
      </c>
      <c r="AD26">
        <v>0</v>
      </c>
    </row>
    <row r="27" spans="1:30">
      <c r="A27">
        <v>2018</v>
      </c>
      <c r="B27" t="s">
        <v>32</v>
      </c>
      <c r="C27">
        <v>4.0612444301905501</v>
      </c>
      <c r="D27">
        <v>1.9377700380683631</v>
      </c>
      <c r="E27">
        <v>0.13550663664447979</v>
      </c>
      <c r="F27">
        <v>4.3522178960609309E-2</v>
      </c>
      <c r="G27">
        <v>1.7149012227514353</v>
      </c>
      <c r="H27">
        <v>0</v>
      </c>
      <c r="I27">
        <v>0</v>
      </c>
      <c r="J27">
        <v>0</v>
      </c>
      <c r="K27">
        <v>21.507294549681681</v>
      </c>
      <c r="L27">
        <v>0</v>
      </c>
      <c r="M27">
        <v>0</v>
      </c>
      <c r="N27">
        <v>0</v>
      </c>
      <c r="O27">
        <v>2.6898744115958015</v>
      </c>
      <c r="P27">
        <v>49.676974651741553</v>
      </c>
      <c r="Q27">
        <v>8.4590461055080741</v>
      </c>
      <c r="R27">
        <v>5.3367847394596652E-3</v>
      </c>
      <c r="S27">
        <v>6.7242160499064036</v>
      </c>
      <c r="T27">
        <v>393.72670100136554</v>
      </c>
      <c r="U27">
        <v>42.246658986597197</v>
      </c>
      <c r="V27">
        <v>1.3884293809123698</v>
      </c>
      <c r="W27">
        <v>53.197920929054355</v>
      </c>
      <c r="X27">
        <v>0</v>
      </c>
      <c r="Y27">
        <v>0</v>
      </c>
      <c r="Z27">
        <v>0</v>
      </c>
      <c r="AA27">
        <v>45.990281230419455</v>
      </c>
      <c r="AB27">
        <v>0</v>
      </c>
      <c r="AC27">
        <v>0</v>
      </c>
      <c r="AD27">
        <v>0</v>
      </c>
    </row>
    <row r="28" spans="1:30">
      <c r="A28">
        <v>2018</v>
      </c>
      <c r="B28" t="s">
        <v>31</v>
      </c>
      <c r="C28">
        <v>66.612931098058965</v>
      </c>
      <c r="D28">
        <v>73.752907165270784</v>
      </c>
      <c r="E28">
        <v>14.222394442948367</v>
      </c>
      <c r="F28">
        <v>4.3522178960609309E-2</v>
      </c>
      <c r="G28">
        <v>27.851999509849421</v>
      </c>
      <c r="H28">
        <v>0</v>
      </c>
      <c r="I28">
        <v>0</v>
      </c>
      <c r="J28">
        <v>0</v>
      </c>
      <c r="K28">
        <v>68.780934490494872</v>
      </c>
      <c r="L28">
        <v>0</v>
      </c>
      <c r="M28">
        <v>0</v>
      </c>
      <c r="N28">
        <v>0</v>
      </c>
      <c r="O28">
        <v>26.037188439989233</v>
      </c>
      <c r="P28">
        <v>175.1219522076683</v>
      </c>
      <c r="Q28">
        <v>27.026625723041384</v>
      </c>
      <c r="R28">
        <v>8.8910636773511911</v>
      </c>
      <c r="S28">
        <v>18.881571458199783</v>
      </c>
      <c r="T28">
        <v>1160.1192931237447</v>
      </c>
      <c r="U28">
        <v>210.99726399091534</v>
      </c>
      <c r="V28">
        <v>71.588175816172111</v>
      </c>
      <c r="W28">
        <v>158.66838661263398</v>
      </c>
      <c r="X28">
        <v>0</v>
      </c>
      <c r="Y28">
        <v>0</v>
      </c>
      <c r="Z28">
        <v>0</v>
      </c>
      <c r="AA28">
        <v>164.56746646301661</v>
      </c>
      <c r="AB28">
        <v>19.313904183758225</v>
      </c>
      <c r="AC28">
        <v>0</v>
      </c>
      <c r="AD28">
        <v>0</v>
      </c>
    </row>
    <row r="29" spans="1:30">
      <c r="A29">
        <v>2019</v>
      </c>
      <c r="B29" t="s">
        <v>30</v>
      </c>
      <c r="C29">
        <v>5.808326419533806</v>
      </c>
      <c r="D29">
        <v>5.0645923116972824</v>
      </c>
      <c r="E29">
        <v>1.6603544706384434</v>
      </c>
      <c r="F29">
        <v>4.3522178960609309E-2</v>
      </c>
      <c r="G29">
        <v>27.987505782540961</v>
      </c>
      <c r="H29">
        <v>0</v>
      </c>
      <c r="I29">
        <v>0</v>
      </c>
      <c r="J29">
        <v>0</v>
      </c>
      <c r="K29">
        <v>42.528850416392203</v>
      </c>
      <c r="L29">
        <v>0</v>
      </c>
      <c r="M29">
        <v>0</v>
      </c>
      <c r="N29">
        <v>0</v>
      </c>
      <c r="O29">
        <v>13.128079835769057</v>
      </c>
      <c r="P29">
        <v>20.11663676127268</v>
      </c>
      <c r="Q29">
        <v>12.457149497578429</v>
      </c>
      <c r="R29">
        <v>0</v>
      </c>
      <c r="S29">
        <v>59.518055015053406</v>
      </c>
      <c r="T29">
        <v>537.34610897738048</v>
      </c>
      <c r="U29">
        <v>698.89416288846905</v>
      </c>
      <c r="V29">
        <v>0</v>
      </c>
      <c r="W29">
        <v>306.36762312800568</v>
      </c>
      <c r="X29">
        <v>0</v>
      </c>
      <c r="Y29">
        <v>0</v>
      </c>
      <c r="Z29">
        <v>0</v>
      </c>
      <c r="AA29">
        <v>329.30654316323688</v>
      </c>
      <c r="AB29">
        <v>0</v>
      </c>
      <c r="AC29">
        <v>0</v>
      </c>
      <c r="AD29">
        <v>0</v>
      </c>
    </row>
    <row r="30" spans="1:30">
      <c r="A30">
        <v>2019</v>
      </c>
      <c r="B30" t="s">
        <v>36</v>
      </c>
      <c r="C30">
        <v>37.194191296481584</v>
      </c>
      <c r="D30">
        <v>19.115888576737383</v>
      </c>
      <c r="E30">
        <v>73.473446822287585</v>
      </c>
      <c r="F30">
        <v>4.3522178960609309E-2</v>
      </c>
      <c r="G30">
        <v>732.68443710756367</v>
      </c>
      <c r="H30">
        <v>0</v>
      </c>
      <c r="I30">
        <v>0</v>
      </c>
      <c r="J30">
        <v>0</v>
      </c>
      <c r="K30">
        <v>374.66034572089023</v>
      </c>
      <c r="L30">
        <v>2.2135018853525219</v>
      </c>
      <c r="M30">
        <v>43.472739524222824</v>
      </c>
      <c r="N30">
        <v>0</v>
      </c>
      <c r="O30">
        <v>57.555710212826341</v>
      </c>
      <c r="P30">
        <v>76.601313694511916</v>
      </c>
      <c r="Q30">
        <v>72.392593399743149</v>
      </c>
      <c r="R30">
        <v>0.72978619742165518</v>
      </c>
      <c r="S30">
        <v>192.87328690270695</v>
      </c>
      <c r="T30">
        <v>1076.6650340189954</v>
      </c>
      <c r="U30">
        <v>155.49785901081023</v>
      </c>
      <c r="V30">
        <v>12.984555636338317</v>
      </c>
      <c r="W30">
        <v>307.72932511245853</v>
      </c>
      <c r="X30">
        <v>0</v>
      </c>
      <c r="Y30">
        <v>0</v>
      </c>
      <c r="Z30">
        <v>0</v>
      </c>
      <c r="AA30">
        <v>284.68370522535866</v>
      </c>
      <c r="AB30">
        <v>25.38736073027048</v>
      </c>
      <c r="AC30">
        <v>0</v>
      </c>
      <c r="AD30">
        <v>0</v>
      </c>
    </row>
    <row r="31" spans="1:30">
      <c r="A31">
        <v>2019</v>
      </c>
      <c r="B31" t="s">
        <v>35</v>
      </c>
      <c r="C31">
        <v>4.2334307424105972</v>
      </c>
      <c r="D31">
        <v>4.2991326968104433</v>
      </c>
      <c r="E31">
        <v>0</v>
      </c>
      <c r="F31">
        <v>4.3522178960609309E-2</v>
      </c>
      <c r="G31">
        <v>0.38529040517740415</v>
      </c>
      <c r="H31">
        <v>0</v>
      </c>
      <c r="I31">
        <v>0</v>
      </c>
      <c r="J31">
        <v>0</v>
      </c>
      <c r="K31">
        <v>18.984305883032206</v>
      </c>
      <c r="L31">
        <v>0</v>
      </c>
      <c r="M31">
        <v>0</v>
      </c>
      <c r="N31">
        <v>0</v>
      </c>
      <c r="O31">
        <v>0.90059844980042847</v>
      </c>
      <c r="P31">
        <v>8.2789419509568116</v>
      </c>
      <c r="Q31">
        <v>1.582085303666195</v>
      </c>
      <c r="R31">
        <v>3.2135188279945517</v>
      </c>
      <c r="S31">
        <v>0.39069889868518731</v>
      </c>
      <c r="T31">
        <v>100.04578188397471</v>
      </c>
      <c r="U31">
        <v>17.801435377554661</v>
      </c>
      <c r="V31">
        <v>96.580158878711188</v>
      </c>
      <c r="W31">
        <v>31.363673274202114</v>
      </c>
      <c r="X31">
        <v>0</v>
      </c>
      <c r="Y31">
        <v>0</v>
      </c>
      <c r="Z31">
        <v>0</v>
      </c>
      <c r="AA31">
        <v>16.435915209373945</v>
      </c>
      <c r="AB31">
        <v>0</v>
      </c>
      <c r="AC31">
        <v>0</v>
      </c>
      <c r="AD31">
        <v>0</v>
      </c>
    </row>
    <row r="32" spans="1:30">
      <c r="A32">
        <v>2019</v>
      </c>
      <c r="B32" t="s">
        <v>34</v>
      </c>
      <c r="C32">
        <v>501.12742220501298</v>
      </c>
      <c r="D32">
        <v>345.38315459848297</v>
      </c>
      <c r="E32">
        <v>639.19950346838641</v>
      </c>
      <c r="F32">
        <v>4.3522178960609309E-2</v>
      </c>
      <c r="G32">
        <v>0</v>
      </c>
      <c r="H32">
        <v>0</v>
      </c>
      <c r="I32">
        <v>0</v>
      </c>
      <c r="J32">
        <v>0</v>
      </c>
      <c r="K32">
        <v>95.72665522280694</v>
      </c>
      <c r="L32">
        <v>0</v>
      </c>
      <c r="M32">
        <v>0</v>
      </c>
      <c r="N32">
        <v>0</v>
      </c>
      <c r="O32">
        <v>18.448800639524364</v>
      </c>
      <c r="P32">
        <v>108.10291703176352</v>
      </c>
      <c r="Q32">
        <v>92.39989550548907</v>
      </c>
      <c r="R32">
        <v>0</v>
      </c>
      <c r="S32">
        <v>39.242084253649374</v>
      </c>
      <c r="T32">
        <v>367.70137482855728</v>
      </c>
      <c r="U32">
        <v>196.4526262009947</v>
      </c>
      <c r="V32">
        <v>0</v>
      </c>
      <c r="W32">
        <v>73.079206389974232</v>
      </c>
      <c r="X32">
        <v>0</v>
      </c>
      <c r="Y32">
        <v>0</v>
      </c>
      <c r="Z32">
        <v>0</v>
      </c>
      <c r="AA32">
        <v>195.8422795202834</v>
      </c>
      <c r="AB32">
        <v>9.3227727166666483</v>
      </c>
      <c r="AC32">
        <v>0</v>
      </c>
      <c r="AD32">
        <v>0</v>
      </c>
    </row>
    <row r="33" spans="1:30">
      <c r="A33">
        <v>2019</v>
      </c>
      <c r="B33" t="s">
        <v>37</v>
      </c>
      <c r="C33">
        <v>31.548222597004596</v>
      </c>
      <c r="D33">
        <v>58.442052860380628</v>
      </c>
      <c r="E33">
        <v>5.0935824628390662</v>
      </c>
      <c r="F33">
        <v>4.3522178960609309E-2</v>
      </c>
      <c r="G33">
        <v>6.1361559340890217</v>
      </c>
      <c r="H33">
        <v>0</v>
      </c>
      <c r="I33">
        <v>0</v>
      </c>
      <c r="J33">
        <v>0</v>
      </c>
      <c r="K33">
        <v>151.34707094525893</v>
      </c>
      <c r="L33">
        <v>0</v>
      </c>
      <c r="M33">
        <v>0</v>
      </c>
      <c r="N33">
        <v>0</v>
      </c>
      <c r="O33">
        <v>16.075079902303724</v>
      </c>
      <c r="P33">
        <v>329.52912732381924</v>
      </c>
      <c r="Q33">
        <v>3.9687433472875688</v>
      </c>
      <c r="R33">
        <v>2.3649199127145972</v>
      </c>
      <c r="S33">
        <v>13.807694348652563</v>
      </c>
      <c r="T33">
        <v>1003.7238515760044</v>
      </c>
      <c r="U33">
        <v>7.5115833242380861</v>
      </c>
      <c r="V33">
        <v>28.330824586609857</v>
      </c>
      <c r="W33">
        <v>133.60231831822941</v>
      </c>
      <c r="X33">
        <v>0</v>
      </c>
      <c r="Y33">
        <v>0</v>
      </c>
      <c r="Z33">
        <v>0</v>
      </c>
      <c r="AA33">
        <v>305.26737720624419</v>
      </c>
      <c r="AB33">
        <v>310.67568531827158</v>
      </c>
      <c r="AC33">
        <v>19.241110705226919</v>
      </c>
      <c r="AD33">
        <v>0</v>
      </c>
    </row>
    <row r="34" spans="1:30">
      <c r="A34">
        <v>2019</v>
      </c>
      <c r="B34" t="s">
        <v>32</v>
      </c>
      <c r="C34">
        <v>3.9708407708176612</v>
      </c>
      <c r="D34">
        <v>1.9240770118307331</v>
      </c>
      <c r="E34">
        <v>0.13582918411978059</v>
      </c>
      <c r="F34">
        <v>4.3522178960609309E-2</v>
      </c>
      <c r="G34">
        <v>1.6767273702132126</v>
      </c>
      <c r="H34">
        <v>0</v>
      </c>
      <c r="I34">
        <v>0</v>
      </c>
      <c r="J34">
        <v>0</v>
      </c>
      <c r="K34">
        <v>21.028540275241077</v>
      </c>
      <c r="L34">
        <v>0</v>
      </c>
      <c r="M34">
        <v>0</v>
      </c>
      <c r="N34">
        <v>0</v>
      </c>
      <c r="O34">
        <v>2.6299975698440359</v>
      </c>
      <c r="P34">
        <v>49.325938097378028</v>
      </c>
      <c r="Q34">
        <v>8.4791812371322415</v>
      </c>
      <c r="R34">
        <v>5.2320834417449967E-3</v>
      </c>
      <c r="S34">
        <v>6.5745344073028491</v>
      </c>
      <c r="T34">
        <v>390.9444771350901</v>
      </c>
      <c r="U34">
        <v>42.347219029510605</v>
      </c>
      <c r="V34">
        <v>1.361190066406794</v>
      </c>
      <c r="W34">
        <v>52.013730515085477</v>
      </c>
      <c r="X34">
        <v>0</v>
      </c>
      <c r="Y34">
        <v>0</v>
      </c>
      <c r="Z34">
        <v>0</v>
      </c>
      <c r="AA34">
        <v>44.966533512131249</v>
      </c>
      <c r="AB34">
        <v>0</v>
      </c>
      <c r="AC34">
        <v>0</v>
      </c>
      <c r="AD34">
        <v>0</v>
      </c>
    </row>
    <row r="35" spans="1:30">
      <c r="A35">
        <v>2019</v>
      </c>
      <c r="B35" t="s">
        <v>31</v>
      </c>
      <c r="C35">
        <v>65.130121374011864</v>
      </c>
      <c r="D35">
        <v>73.231740838474735</v>
      </c>
      <c r="E35">
        <v>14.256248116346971</v>
      </c>
      <c r="F35">
        <v>4.3522178960609309E-2</v>
      </c>
      <c r="G35">
        <v>27.232011543150215</v>
      </c>
      <c r="H35">
        <v>0</v>
      </c>
      <c r="I35">
        <v>0</v>
      </c>
      <c r="J35">
        <v>0</v>
      </c>
      <c r="K35">
        <v>67.249864819631455</v>
      </c>
      <c r="L35">
        <v>0</v>
      </c>
      <c r="M35">
        <v>0</v>
      </c>
      <c r="N35">
        <v>0</v>
      </c>
      <c r="O35">
        <v>25.457598327840756</v>
      </c>
      <c r="P35">
        <v>173.88447333285043</v>
      </c>
      <c r="Q35">
        <v>27.090957405302365</v>
      </c>
      <c r="R35">
        <v>8.7166317018211661</v>
      </c>
      <c r="S35">
        <v>18.461266011464616</v>
      </c>
      <c r="T35">
        <v>1151.921445284504</v>
      </c>
      <c r="U35">
        <v>211.4995023792402</v>
      </c>
      <c r="V35">
        <v>70.183701910084238</v>
      </c>
      <c r="W35">
        <v>155.13641432602586</v>
      </c>
      <c r="X35">
        <v>0</v>
      </c>
      <c r="Y35">
        <v>0</v>
      </c>
      <c r="Z35">
        <v>0</v>
      </c>
      <c r="AA35">
        <v>160.90418013841489</v>
      </c>
      <c r="AB35">
        <v>19.177424729775694</v>
      </c>
      <c r="AC35">
        <v>0</v>
      </c>
      <c r="AD35">
        <v>0</v>
      </c>
    </row>
    <row r="36" spans="1:30">
      <c r="A36">
        <v>2019</v>
      </c>
      <c r="B36" t="s">
        <v>61</v>
      </c>
      <c r="C36">
        <v>37.658673478447746</v>
      </c>
      <c r="D36">
        <v>57.684050197803309</v>
      </c>
      <c r="E36">
        <v>58.793693341865996</v>
      </c>
      <c r="F36">
        <v>4.3522178960609309E-2</v>
      </c>
      <c r="G36">
        <v>0.97837418819279276</v>
      </c>
      <c r="H36">
        <v>0</v>
      </c>
      <c r="I36">
        <v>0</v>
      </c>
      <c r="J36">
        <v>0</v>
      </c>
      <c r="K36">
        <v>77.466053469649069</v>
      </c>
      <c r="L36">
        <v>0.33283450791172142</v>
      </c>
      <c r="M36">
        <v>0.17311277076589149</v>
      </c>
      <c r="N36">
        <v>4.7620994654934509E-2</v>
      </c>
      <c r="O36">
        <v>5.0743874758228733</v>
      </c>
      <c r="P36">
        <v>30.199247491212574</v>
      </c>
      <c r="Q36">
        <v>17.86107476838761</v>
      </c>
      <c r="R36">
        <v>1.1587367485649569</v>
      </c>
      <c r="S36">
        <v>48.742095365980035</v>
      </c>
      <c r="T36">
        <v>730.16129261654066</v>
      </c>
      <c r="U36">
        <v>184.36083031298236</v>
      </c>
      <c r="V36">
        <v>35.563333832633973</v>
      </c>
      <c r="W36">
        <v>81.371236560877421</v>
      </c>
      <c r="X36">
        <v>0</v>
      </c>
      <c r="Y36">
        <v>0</v>
      </c>
      <c r="Z36">
        <v>0</v>
      </c>
      <c r="AA36">
        <v>137.05915610218193</v>
      </c>
      <c r="AB36">
        <v>256.17289188477952</v>
      </c>
      <c r="AC36">
        <v>44.141015833361514</v>
      </c>
      <c r="AD36">
        <v>37.089788622602015</v>
      </c>
    </row>
    <row r="37" spans="1:30">
      <c r="A37">
        <v>2019</v>
      </c>
      <c r="B37" t="s">
        <v>33</v>
      </c>
      <c r="C37">
        <v>57.068282170499486</v>
      </c>
      <c r="D37">
        <v>28.178879568349757</v>
      </c>
      <c r="E37">
        <v>23.222164075962514</v>
      </c>
      <c r="F37">
        <v>4.3522178960609309E-2</v>
      </c>
      <c r="G37">
        <v>9.1980244443314394</v>
      </c>
      <c r="H37">
        <v>0</v>
      </c>
      <c r="I37">
        <v>0</v>
      </c>
      <c r="J37">
        <v>0</v>
      </c>
      <c r="K37">
        <v>190.44155671188537</v>
      </c>
      <c r="L37">
        <v>0</v>
      </c>
      <c r="M37">
        <v>0</v>
      </c>
      <c r="N37">
        <v>0</v>
      </c>
      <c r="O37">
        <v>19.066716782882668</v>
      </c>
      <c r="P37">
        <v>15.238874642527287</v>
      </c>
      <c r="Q37">
        <v>25.102528155224451</v>
      </c>
      <c r="R37">
        <v>0</v>
      </c>
      <c r="S37">
        <v>366.48600337212889</v>
      </c>
      <c r="T37">
        <v>753.64712291906437</v>
      </c>
      <c r="U37">
        <v>114.47777208036533</v>
      </c>
      <c r="V37">
        <v>0</v>
      </c>
      <c r="W37">
        <v>629.82234028170353</v>
      </c>
      <c r="X37">
        <v>0</v>
      </c>
      <c r="Y37">
        <v>0</v>
      </c>
      <c r="Z37">
        <v>0</v>
      </c>
      <c r="AA37">
        <v>1013.2144729613096</v>
      </c>
      <c r="AB37">
        <v>0</v>
      </c>
      <c r="AC37">
        <v>0</v>
      </c>
      <c r="AD37">
        <v>0</v>
      </c>
    </row>
    <row r="38" spans="1:30">
      <c r="A38">
        <v>2020</v>
      </c>
      <c r="B38" t="s">
        <v>61</v>
      </c>
      <c r="C38">
        <v>33.290985352373021</v>
      </c>
      <c r="D38">
        <v>53.97577767973111</v>
      </c>
      <c r="E38">
        <v>54.538787584913699</v>
      </c>
      <c r="F38">
        <v>0</v>
      </c>
      <c r="G38">
        <v>0.86490143597083102</v>
      </c>
      <c r="H38">
        <v>0</v>
      </c>
      <c r="I38">
        <v>0</v>
      </c>
      <c r="J38">
        <v>0</v>
      </c>
      <c r="K38">
        <v>68.481468229096336</v>
      </c>
      <c r="L38">
        <v>0.31143793373700918</v>
      </c>
      <c r="M38">
        <v>0.16058458137913545</v>
      </c>
      <c r="N38">
        <v>4.7863625003459635E-2</v>
      </c>
      <c r="O38">
        <v>4.4858552765159043</v>
      </c>
      <c r="P38">
        <v>28.257860935412282</v>
      </c>
      <c r="Q38">
        <v>16.568466913060863</v>
      </c>
      <c r="R38">
        <v>1.1646405458961631</v>
      </c>
      <c r="S38">
        <v>43.08894161663644</v>
      </c>
      <c r="T38">
        <v>683.22219860553957</v>
      </c>
      <c r="U38">
        <v>171.01861767643365</v>
      </c>
      <c r="V38">
        <v>35.744530049660767</v>
      </c>
      <c r="W38">
        <v>71.933724537668169</v>
      </c>
      <c r="X38">
        <v>0</v>
      </c>
      <c r="Y38">
        <v>0</v>
      </c>
      <c r="Z38">
        <v>0</v>
      </c>
      <c r="AA38">
        <v>121.16290715385074</v>
      </c>
      <c r="AB38">
        <v>239.70458059952952</v>
      </c>
      <c r="AC38">
        <v>40.946525885349487</v>
      </c>
      <c r="AD38">
        <v>0</v>
      </c>
    </row>
    <row r="39" spans="1:30">
      <c r="A39">
        <v>2020</v>
      </c>
      <c r="B39" t="s">
        <v>31</v>
      </c>
      <c r="C39">
        <v>57.576269060603103</v>
      </c>
      <c r="D39">
        <v>68.5239706477428</v>
      </c>
      <c r="E39">
        <v>13.224521944118377</v>
      </c>
      <c r="F39">
        <v>0</v>
      </c>
      <c r="G39">
        <v>24.073617407620777</v>
      </c>
      <c r="H39">
        <v>0</v>
      </c>
      <c r="I39">
        <v>0</v>
      </c>
      <c r="J39">
        <v>0</v>
      </c>
      <c r="K39">
        <v>59.45016268139932</v>
      </c>
      <c r="L39">
        <v>0</v>
      </c>
      <c r="M39">
        <v>0</v>
      </c>
      <c r="N39">
        <v>0</v>
      </c>
      <c r="O39">
        <v>22.50500229445883</v>
      </c>
      <c r="P39">
        <v>162.70614914152617</v>
      </c>
      <c r="Q39">
        <v>25.130381974959583</v>
      </c>
      <c r="R39">
        <v>8.7610431930783932</v>
      </c>
      <c r="S39">
        <v>16.320111135238619</v>
      </c>
      <c r="T39">
        <v>1077.8691097796504</v>
      </c>
      <c r="U39">
        <v>196.19326119732818</v>
      </c>
      <c r="V39">
        <v>70.541289906274116</v>
      </c>
      <c r="W39">
        <v>137.14354808336921</v>
      </c>
      <c r="X39">
        <v>0</v>
      </c>
      <c r="Y39">
        <v>0</v>
      </c>
      <c r="Z39">
        <v>0</v>
      </c>
      <c r="AA39">
        <v>142.24236302930859</v>
      </c>
      <c r="AB39">
        <v>17.944586244111701</v>
      </c>
      <c r="AC39">
        <v>0</v>
      </c>
      <c r="AD39">
        <v>0</v>
      </c>
    </row>
    <row r="40" spans="1:30">
      <c r="A40">
        <v>2020</v>
      </c>
      <c r="B40" t="s">
        <v>32</v>
      </c>
      <c r="C40">
        <v>3.5102989491531398</v>
      </c>
      <c r="D40">
        <v>1.8003859415754389</v>
      </c>
      <c r="E40">
        <v>0.12599921181113763</v>
      </c>
      <c r="F40">
        <v>0</v>
      </c>
      <c r="G40">
        <v>1.4822589636259234</v>
      </c>
      <c r="H40">
        <v>0</v>
      </c>
      <c r="I40">
        <v>0</v>
      </c>
      <c r="J40">
        <v>0</v>
      </c>
      <c r="K40">
        <v>18.589630531874292</v>
      </c>
      <c r="L40">
        <v>0</v>
      </c>
      <c r="M40">
        <v>0</v>
      </c>
      <c r="N40">
        <v>0</v>
      </c>
      <c r="O40">
        <v>2.3249679950772224</v>
      </c>
      <c r="P40">
        <v>46.154974545973261</v>
      </c>
      <c r="Q40">
        <v>7.8655420011969586</v>
      </c>
      <c r="R40">
        <v>5.2587410585835728E-3</v>
      </c>
      <c r="S40">
        <v>5.8120137656323339</v>
      </c>
      <c r="T40">
        <v>365.81224984382112</v>
      </c>
      <c r="U40">
        <v>39.282546344434039</v>
      </c>
      <c r="V40">
        <v>1.3681253692624851</v>
      </c>
      <c r="W40">
        <v>45.981129465194385</v>
      </c>
      <c r="X40">
        <v>0</v>
      </c>
      <c r="Y40">
        <v>0</v>
      </c>
      <c r="Z40">
        <v>0</v>
      </c>
      <c r="AA40">
        <v>39.75127295325688</v>
      </c>
      <c r="AB40">
        <v>0</v>
      </c>
      <c r="AC40">
        <v>0</v>
      </c>
      <c r="AD40">
        <v>0</v>
      </c>
    </row>
    <row r="41" spans="1:30">
      <c r="A41">
        <v>2020</v>
      </c>
      <c r="B41" t="s">
        <v>37</v>
      </c>
      <c r="C41">
        <v>27.889230271782122</v>
      </c>
      <c r="D41">
        <v>54.685051440079434</v>
      </c>
      <c r="E41">
        <v>4.7249593654836151</v>
      </c>
      <c r="F41">
        <v>0</v>
      </c>
      <c r="G41">
        <v>5.4244788372204384</v>
      </c>
      <c r="H41">
        <v>0</v>
      </c>
      <c r="I41">
        <v>0</v>
      </c>
      <c r="J41">
        <v>0</v>
      </c>
      <c r="K41">
        <v>133.79369628743643</v>
      </c>
      <c r="L41">
        <v>0</v>
      </c>
      <c r="M41">
        <v>0</v>
      </c>
      <c r="N41">
        <v>0</v>
      </c>
      <c r="O41">
        <v>14.210677119896197</v>
      </c>
      <c r="P41">
        <v>308.34504259729681</v>
      </c>
      <c r="Q41">
        <v>3.6815249747650292</v>
      </c>
      <c r="R41">
        <v>2.3769692482401101</v>
      </c>
      <c r="S41">
        <v>12.2062650606668</v>
      </c>
      <c r="T41">
        <v>939.19853544841692</v>
      </c>
      <c r="U41">
        <v>6.9679692507985358</v>
      </c>
      <c r="V41">
        <v>28.475170959323453</v>
      </c>
      <c r="W41">
        <v>118.10699664502854</v>
      </c>
      <c r="X41">
        <v>0</v>
      </c>
      <c r="Y41">
        <v>0</v>
      </c>
      <c r="Z41">
        <v>0</v>
      </c>
      <c r="AA41">
        <v>269.86218165508512</v>
      </c>
      <c r="AB41">
        <v>290.70361154833944</v>
      </c>
      <c r="AC41">
        <v>17.848629504330347</v>
      </c>
      <c r="AD41">
        <v>0</v>
      </c>
    </row>
    <row r="42" spans="1:30">
      <c r="A42">
        <v>2020</v>
      </c>
      <c r="B42" t="s">
        <v>35</v>
      </c>
      <c r="C42">
        <v>3.7424334905618672</v>
      </c>
      <c r="D42">
        <v>4.0227589751931125</v>
      </c>
      <c r="E42">
        <v>0</v>
      </c>
      <c r="F42">
        <v>0</v>
      </c>
      <c r="G42">
        <v>0.34060406409459992</v>
      </c>
      <c r="H42">
        <v>0</v>
      </c>
      <c r="I42">
        <v>0</v>
      </c>
      <c r="J42">
        <v>0</v>
      </c>
      <c r="K42">
        <v>16.782488353943066</v>
      </c>
      <c r="L42">
        <v>0</v>
      </c>
      <c r="M42">
        <v>0</v>
      </c>
      <c r="N42">
        <v>0</v>
      </c>
      <c r="O42">
        <v>0.79614620036562511</v>
      </c>
      <c r="P42">
        <v>7.7467225105712387</v>
      </c>
      <c r="Q42">
        <v>1.4675896242160757</v>
      </c>
      <c r="R42">
        <v>3.2298917995983185</v>
      </c>
      <c r="S42">
        <v>0.34538527547340914</v>
      </c>
      <c r="T42">
        <v>93.614246264731435</v>
      </c>
      <c r="U42">
        <v>16.513143631201043</v>
      </c>
      <c r="V42">
        <v>97.072237588514582</v>
      </c>
      <c r="W42">
        <v>27.726085151821273</v>
      </c>
      <c r="X42">
        <v>0</v>
      </c>
      <c r="Y42">
        <v>0</v>
      </c>
      <c r="Z42">
        <v>0</v>
      </c>
      <c r="AA42">
        <v>14.529662411004994</v>
      </c>
      <c r="AB42">
        <v>0</v>
      </c>
      <c r="AC42">
        <v>0</v>
      </c>
      <c r="AD42">
        <v>0</v>
      </c>
    </row>
    <row r="43" spans="1:30">
      <c r="A43">
        <v>2020</v>
      </c>
      <c r="B43" t="s">
        <v>36</v>
      </c>
      <c r="C43">
        <v>32.880374247732718</v>
      </c>
      <c r="D43">
        <v>17.887005999585316</v>
      </c>
      <c r="E43">
        <v>68.156165765466042</v>
      </c>
      <c r="F43">
        <v>0</v>
      </c>
      <c r="G43">
        <v>647.70701170924451</v>
      </c>
      <c r="H43">
        <v>0</v>
      </c>
      <c r="I43">
        <v>0</v>
      </c>
      <c r="J43">
        <v>0</v>
      </c>
      <c r="K43">
        <v>331.20688886313064</v>
      </c>
      <c r="L43">
        <v>2.0712048694181875</v>
      </c>
      <c r="M43">
        <v>40.326612802831988</v>
      </c>
      <c r="N43">
        <v>0</v>
      </c>
      <c r="O43">
        <v>50.880345180963793</v>
      </c>
      <c r="P43">
        <v>71.676927396262627</v>
      </c>
      <c r="Q43">
        <v>67.15353381853572</v>
      </c>
      <c r="R43">
        <v>0.73350447925747764</v>
      </c>
      <c r="S43">
        <v>170.50366292951858</v>
      </c>
      <c r="T43">
        <v>1007.4506265158626</v>
      </c>
      <c r="U43">
        <v>144.24446263627564</v>
      </c>
      <c r="V43">
        <v>13.050712323789242</v>
      </c>
      <c r="W43">
        <v>272.03859054349152</v>
      </c>
      <c r="X43">
        <v>0</v>
      </c>
      <c r="Y43">
        <v>0</v>
      </c>
      <c r="Z43">
        <v>0</v>
      </c>
      <c r="AA43">
        <v>251.66582317724647</v>
      </c>
      <c r="AB43">
        <v>23.755310765338706</v>
      </c>
      <c r="AC43">
        <v>0</v>
      </c>
      <c r="AD43">
        <v>0</v>
      </c>
    </row>
    <row r="44" spans="1:30">
      <c r="A44">
        <v>2020</v>
      </c>
      <c r="B44" t="s">
        <v>33</v>
      </c>
      <c r="C44">
        <v>50.449449498280607</v>
      </c>
      <c r="D44">
        <v>26.367374233078461</v>
      </c>
      <c r="E44">
        <v>21.541573624854653</v>
      </c>
      <c r="F44">
        <v>0</v>
      </c>
      <c r="G44">
        <v>8.1312289776285738</v>
      </c>
      <c r="H44">
        <v>0</v>
      </c>
      <c r="I44">
        <v>0</v>
      </c>
      <c r="J44">
        <v>0</v>
      </c>
      <c r="K44">
        <v>168.35396707764809</v>
      </c>
      <c r="L44">
        <v>0</v>
      </c>
      <c r="M44">
        <v>0</v>
      </c>
      <c r="N44">
        <v>0</v>
      </c>
      <c r="O44">
        <v>16.855341160650873</v>
      </c>
      <c r="P44">
        <v>14.259229491927524</v>
      </c>
      <c r="Q44">
        <v>23.285855558375278</v>
      </c>
      <c r="R44">
        <v>0</v>
      </c>
      <c r="S44">
        <v>323.98061437543157</v>
      </c>
      <c r="T44">
        <v>705.19822058537591</v>
      </c>
      <c r="U44">
        <v>106.19300370162887</v>
      </c>
      <c r="V44">
        <v>0</v>
      </c>
      <c r="W44">
        <v>556.77495695421248</v>
      </c>
      <c r="X44">
        <v>0</v>
      </c>
      <c r="Y44">
        <v>0</v>
      </c>
      <c r="Z44">
        <v>0</v>
      </c>
      <c r="AA44">
        <v>895.70091196843873</v>
      </c>
      <c r="AB44">
        <v>0</v>
      </c>
      <c r="AC44">
        <v>0</v>
      </c>
      <c r="AD44">
        <v>0</v>
      </c>
    </row>
    <row r="45" spans="1:30">
      <c r="A45">
        <v>2020</v>
      </c>
      <c r="B45" t="s">
        <v>30</v>
      </c>
      <c r="C45">
        <v>5.1346712959808549</v>
      </c>
      <c r="D45">
        <v>4.7390103107749191</v>
      </c>
      <c r="E45">
        <v>1.5401944433609873</v>
      </c>
      <c r="F45">
        <v>0</v>
      </c>
      <c r="G45">
        <v>24.74148871943833</v>
      </c>
      <c r="H45">
        <v>0</v>
      </c>
      <c r="I45">
        <v>0</v>
      </c>
      <c r="J45">
        <v>0</v>
      </c>
      <c r="K45">
        <v>37.596314619941708</v>
      </c>
      <c r="L45">
        <v>0</v>
      </c>
      <c r="M45">
        <v>0</v>
      </c>
      <c r="N45">
        <v>0</v>
      </c>
      <c r="O45">
        <v>11.60547287379879</v>
      </c>
      <c r="P45">
        <v>18.823420161500888</v>
      </c>
      <c r="Q45">
        <v>11.555624281187258</v>
      </c>
      <c r="R45">
        <v>0</v>
      </c>
      <c r="S45">
        <v>52.61509540005035</v>
      </c>
      <c r="T45">
        <v>502.80231737847265</v>
      </c>
      <c r="U45">
        <v>648.31511897838072</v>
      </c>
      <c r="V45">
        <v>0</v>
      </c>
      <c r="W45">
        <v>270.83482002712799</v>
      </c>
      <c r="X45">
        <v>0</v>
      </c>
      <c r="Y45">
        <v>0</v>
      </c>
      <c r="Z45">
        <v>0</v>
      </c>
      <c r="AA45">
        <v>291.11326268998982</v>
      </c>
      <c r="AB45">
        <v>0</v>
      </c>
      <c r="AC45">
        <v>0</v>
      </c>
      <c r="AD45">
        <v>0</v>
      </c>
    </row>
    <row r="46" spans="1:30">
      <c r="A46">
        <v>2020</v>
      </c>
      <c r="B46" t="s">
        <v>34</v>
      </c>
      <c r="C46">
        <v>443.0061956868268</v>
      </c>
      <c r="D46">
        <v>323.17987906545852</v>
      </c>
      <c r="E46">
        <v>592.94056832487831</v>
      </c>
      <c r="F46">
        <v>0</v>
      </c>
      <c r="G46">
        <v>0</v>
      </c>
      <c r="H46">
        <v>0</v>
      </c>
      <c r="I46">
        <v>0</v>
      </c>
      <c r="J46">
        <v>0</v>
      </c>
      <c r="K46">
        <v>84.624188334142204</v>
      </c>
      <c r="L46">
        <v>0</v>
      </c>
      <c r="M46">
        <v>0</v>
      </c>
      <c r="N46">
        <v>0</v>
      </c>
      <c r="O46">
        <v>16.309091508779598</v>
      </c>
      <c r="P46">
        <v>101.15342102762209</v>
      </c>
      <c r="Q46">
        <v>85.712905371325505</v>
      </c>
      <c r="R46">
        <v>0</v>
      </c>
      <c r="S46">
        <v>34.690750666841538</v>
      </c>
      <c r="T46">
        <v>344.06335186625779</v>
      </c>
      <c r="U46">
        <v>182.23532902711923</v>
      </c>
      <c r="V46">
        <v>0</v>
      </c>
      <c r="W46">
        <v>64.60341177136857</v>
      </c>
      <c r="X46">
        <v>0</v>
      </c>
      <c r="Y46">
        <v>0</v>
      </c>
      <c r="Z46">
        <v>0</v>
      </c>
      <c r="AA46">
        <v>173.12830901004526</v>
      </c>
      <c r="AB46">
        <v>8.7234496500841132</v>
      </c>
      <c r="AC46">
        <v>0</v>
      </c>
      <c r="AD46">
        <v>0</v>
      </c>
    </row>
    <row r="47" spans="1:30">
      <c r="A47">
        <v>2021</v>
      </c>
      <c r="B47" t="s">
        <v>30</v>
      </c>
      <c r="C47">
        <v>5.2744913168977998</v>
      </c>
      <c r="D47">
        <v>4.8730906891478476</v>
      </c>
      <c r="E47">
        <v>1.6113767760540867</v>
      </c>
      <c r="F47">
        <v>0</v>
      </c>
      <c r="G47">
        <v>25.415213534691063</v>
      </c>
      <c r="H47">
        <v>0</v>
      </c>
      <c r="I47">
        <v>0</v>
      </c>
      <c r="J47">
        <v>0</v>
      </c>
      <c r="K47">
        <v>38.620083658609275</v>
      </c>
      <c r="L47">
        <v>0</v>
      </c>
      <c r="M47">
        <v>0</v>
      </c>
      <c r="N47">
        <v>0</v>
      </c>
      <c r="O47">
        <v>11.921496503439062</v>
      </c>
      <c r="P47">
        <v>19.355989439054103</v>
      </c>
      <c r="Q47">
        <v>12.089684312117484</v>
      </c>
      <c r="R47">
        <v>0</v>
      </c>
      <c r="S47">
        <v>54.047834384752349</v>
      </c>
      <c r="T47">
        <v>517.02805662356559</v>
      </c>
      <c r="U47">
        <v>678.27794781990087</v>
      </c>
      <c r="V47">
        <v>0</v>
      </c>
      <c r="W47">
        <v>278.20980627617399</v>
      </c>
      <c r="X47">
        <v>0</v>
      </c>
      <c r="Y47">
        <v>0</v>
      </c>
      <c r="Z47">
        <v>0</v>
      </c>
      <c r="AA47">
        <v>299.04044247078218</v>
      </c>
      <c r="AB47">
        <v>0</v>
      </c>
      <c r="AC47">
        <v>0</v>
      </c>
      <c r="AD47">
        <v>0</v>
      </c>
    </row>
    <row r="48" spans="1:30">
      <c r="A48">
        <v>2021</v>
      </c>
      <c r="B48" t="s">
        <v>33</v>
      </c>
      <c r="C48">
        <v>51.823216712867307</v>
      </c>
      <c r="D48">
        <v>27.113383902193036</v>
      </c>
      <c r="E48">
        <v>22.537148869984865</v>
      </c>
      <c r="F48">
        <v>0</v>
      </c>
      <c r="G48">
        <v>8.3526469691994087</v>
      </c>
      <c r="H48">
        <v>0</v>
      </c>
      <c r="I48">
        <v>0</v>
      </c>
      <c r="J48">
        <v>0</v>
      </c>
      <c r="K48">
        <v>172.93834139128188</v>
      </c>
      <c r="L48">
        <v>0</v>
      </c>
      <c r="M48">
        <v>0</v>
      </c>
      <c r="N48">
        <v>0</v>
      </c>
      <c r="O48">
        <v>17.314321690814342</v>
      </c>
      <c r="P48">
        <v>14.662664546972049</v>
      </c>
      <c r="Q48">
        <v>24.362045337233766</v>
      </c>
      <c r="R48">
        <v>0</v>
      </c>
      <c r="S48">
        <v>332.8027908434978</v>
      </c>
      <c r="T48">
        <v>725.15032831323219</v>
      </c>
      <c r="U48">
        <v>111.10086825844003</v>
      </c>
      <c r="V48">
        <v>0</v>
      </c>
      <c r="W48">
        <v>571.93625582611969</v>
      </c>
      <c r="X48">
        <v>0</v>
      </c>
      <c r="Y48">
        <v>0</v>
      </c>
      <c r="Z48">
        <v>0</v>
      </c>
      <c r="AA48">
        <v>920.09135743761271</v>
      </c>
      <c r="AB48">
        <v>0</v>
      </c>
      <c r="AC48">
        <v>0</v>
      </c>
      <c r="AD48">
        <v>0</v>
      </c>
    </row>
    <row r="49" spans="1:30">
      <c r="A49">
        <v>2021</v>
      </c>
      <c r="B49" t="s">
        <v>36</v>
      </c>
      <c r="C49">
        <v>33.775725546787349</v>
      </c>
      <c r="D49">
        <v>18.393081398267256</v>
      </c>
      <c r="E49">
        <v>71.306102377376249</v>
      </c>
      <c r="F49">
        <v>0</v>
      </c>
      <c r="G49">
        <v>665.34444217068926</v>
      </c>
      <c r="H49">
        <v>0</v>
      </c>
      <c r="I49">
        <v>0</v>
      </c>
      <c r="J49">
        <v>0</v>
      </c>
      <c r="K49">
        <v>340.22584089710551</v>
      </c>
      <c r="L49">
        <v>2.1298052763318478</v>
      </c>
      <c r="M49">
        <v>42.19036603301047</v>
      </c>
      <c r="N49">
        <v>0</v>
      </c>
      <c r="O49">
        <v>52.265845930161163</v>
      </c>
      <c r="P49">
        <v>73.704876042850032</v>
      </c>
      <c r="Q49">
        <v>70.257132332602026</v>
      </c>
      <c r="R49">
        <v>0.70013779225707085</v>
      </c>
      <c r="S49">
        <v>175.14657468433364</v>
      </c>
      <c r="T49">
        <v>1035.9543334793536</v>
      </c>
      <c r="U49">
        <v>150.91093086875858</v>
      </c>
      <c r="V49">
        <v>12.457043102190157</v>
      </c>
      <c r="W49">
        <v>279.44635614861994</v>
      </c>
      <c r="X49">
        <v>0</v>
      </c>
      <c r="Y49">
        <v>0</v>
      </c>
      <c r="Z49">
        <v>0</v>
      </c>
      <c r="AA49">
        <v>258.5188267352865</v>
      </c>
      <c r="AB49">
        <v>24.427417565474002</v>
      </c>
      <c r="AC49">
        <v>0</v>
      </c>
      <c r="AD49">
        <v>0</v>
      </c>
    </row>
    <row r="50" spans="1:30">
      <c r="A50">
        <v>2021</v>
      </c>
      <c r="B50" t="s">
        <v>35</v>
      </c>
      <c r="C50">
        <v>3.8443420838812137</v>
      </c>
      <c r="D50">
        <v>4.1365745210826486</v>
      </c>
      <c r="E50">
        <v>0</v>
      </c>
      <c r="F50">
        <v>0</v>
      </c>
      <c r="G50">
        <v>0.34987890655693638</v>
      </c>
      <c r="H50">
        <v>0</v>
      </c>
      <c r="I50">
        <v>0</v>
      </c>
      <c r="J50">
        <v>0</v>
      </c>
      <c r="K50">
        <v>17.239485060728068</v>
      </c>
      <c r="L50">
        <v>0</v>
      </c>
      <c r="M50">
        <v>0</v>
      </c>
      <c r="N50">
        <v>0</v>
      </c>
      <c r="O50">
        <v>0.81782571439317364</v>
      </c>
      <c r="P50">
        <v>7.9658998107357588</v>
      </c>
      <c r="Q50">
        <v>1.5354164192926276</v>
      </c>
      <c r="R50">
        <v>3.0829659228382011</v>
      </c>
      <c r="S50">
        <v>0.35479031304200614</v>
      </c>
      <c r="T50">
        <v>96.262865435644159</v>
      </c>
      <c r="U50">
        <v>17.276322649819015</v>
      </c>
      <c r="V50">
        <v>92.656478640015862</v>
      </c>
      <c r="W50">
        <v>28.481082226104704</v>
      </c>
      <c r="X50">
        <v>0</v>
      </c>
      <c r="Y50">
        <v>0</v>
      </c>
      <c r="Z50">
        <v>0</v>
      </c>
      <c r="AA50">
        <v>14.925313385549956</v>
      </c>
      <c r="AB50">
        <v>0</v>
      </c>
      <c r="AC50">
        <v>0</v>
      </c>
      <c r="AD50">
        <v>0</v>
      </c>
    </row>
    <row r="51" spans="1:30">
      <c r="A51">
        <v>2021</v>
      </c>
      <c r="B51" t="s">
        <v>34</v>
      </c>
      <c r="C51">
        <v>455.06950645722645</v>
      </c>
      <c r="D51">
        <v>332.32357735391577</v>
      </c>
      <c r="E51">
        <v>620.34418153986553</v>
      </c>
      <c r="F51">
        <v>0</v>
      </c>
      <c r="G51">
        <v>0</v>
      </c>
      <c r="H51">
        <v>0</v>
      </c>
      <c r="I51">
        <v>0</v>
      </c>
      <c r="J51">
        <v>0</v>
      </c>
      <c r="K51">
        <v>86.928553131986376</v>
      </c>
      <c r="L51">
        <v>0</v>
      </c>
      <c r="M51">
        <v>0</v>
      </c>
      <c r="N51">
        <v>0</v>
      </c>
      <c r="O51">
        <v>16.753197350117262</v>
      </c>
      <c r="P51">
        <v>104.0153453695596</v>
      </c>
      <c r="Q51">
        <v>89.674252311988269</v>
      </c>
      <c r="R51">
        <v>0</v>
      </c>
      <c r="S51">
        <v>35.635399545857219</v>
      </c>
      <c r="T51">
        <v>353.79790431017142</v>
      </c>
      <c r="U51">
        <v>190.65760056248314</v>
      </c>
      <c r="V51">
        <v>0</v>
      </c>
      <c r="W51">
        <v>66.362599431978737</v>
      </c>
      <c r="X51">
        <v>0</v>
      </c>
      <c r="Y51">
        <v>0</v>
      </c>
      <c r="Z51">
        <v>0</v>
      </c>
      <c r="AA51">
        <v>177.84269137100529</v>
      </c>
      <c r="AB51">
        <v>8.9702614004491821</v>
      </c>
      <c r="AC51">
        <v>0</v>
      </c>
      <c r="AD51">
        <v>0</v>
      </c>
    </row>
    <row r="52" spans="1:30">
      <c r="A52">
        <v>2021</v>
      </c>
      <c r="B52" t="s">
        <v>37</v>
      </c>
      <c r="C52">
        <v>28.648669880508461</v>
      </c>
      <c r="D52">
        <v>56.232250519127213</v>
      </c>
      <c r="E52">
        <v>4.9433302542795055</v>
      </c>
      <c r="F52">
        <v>0</v>
      </c>
      <c r="G52">
        <v>5.57219048238015</v>
      </c>
      <c r="H52">
        <v>0</v>
      </c>
      <c r="I52">
        <v>0</v>
      </c>
      <c r="J52">
        <v>0</v>
      </c>
      <c r="K52">
        <v>137.43697476333566</v>
      </c>
      <c r="L52">
        <v>0</v>
      </c>
      <c r="M52">
        <v>0</v>
      </c>
      <c r="N52">
        <v>0</v>
      </c>
      <c r="O52">
        <v>14.597641943467883</v>
      </c>
      <c r="P52">
        <v>317.0690202360164</v>
      </c>
      <c r="Q52">
        <v>3.8516720212637927</v>
      </c>
      <c r="R52">
        <v>2.2688423162874836</v>
      </c>
      <c r="S52">
        <v>12.538648603394471</v>
      </c>
      <c r="T52">
        <v>965.77119234133511</v>
      </c>
      <c r="U52">
        <v>7.2900041130483144</v>
      </c>
      <c r="V52">
        <v>27.179852193656714</v>
      </c>
      <c r="W52">
        <v>121.32311736424019</v>
      </c>
      <c r="X52">
        <v>0</v>
      </c>
      <c r="Y52">
        <v>0</v>
      </c>
      <c r="Z52">
        <v>0</v>
      </c>
      <c r="AA52">
        <v>277.21068240784825</v>
      </c>
      <c r="AB52">
        <v>298.92846181763639</v>
      </c>
      <c r="AC52">
        <v>18.673529950484816</v>
      </c>
      <c r="AD52">
        <v>0</v>
      </c>
    </row>
    <row r="53" spans="1:30">
      <c r="A53">
        <v>2021</v>
      </c>
      <c r="B53" t="s">
        <v>32</v>
      </c>
      <c r="C53">
        <v>3.6058863868299196</v>
      </c>
      <c r="D53">
        <v>1.8513240937281954</v>
      </c>
      <c r="E53">
        <v>0.13182244916462199</v>
      </c>
      <c r="F53">
        <v>0</v>
      </c>
      <c r="G53">
        <v>1.5226217185817719</v>
      </c>
      <c r="H53">
        <v>0</v>
      </c>
      <c r="I53">
        <v>0</v>
      </c>
      <c r="J53">
        <v>0</v>
      </c>
      <c r="K53">
        <v>19.095836748392855</v>
      </c>
      <c r="L53">
        <v>0</v>
      </c>
      <c r="M53">
        <v>0</v>
      </c>
      <c r="N53">
        <v>0</v>
      </c>
      <c r="O53">
        <v>2.3882781964444213</v>
      </c>
      <c r="P53">
        <v>47.460832952072614</v>
      </c>
      <c r="Q53">
        <v>8.2290594972859417</v>
      </c>
      <c r="R53">
        <v>5.0195240232689823E-3</v>
      </c>
      <c r="S53">
        <v>5.9702782073924858</v>
      </c>
      <c r="T53">
        <v>376.16214183730176</v>
      </c>
      <c r="U53">
        <v>41.09804652038568</v>
      </c>
      <c r="V53">
        <v>1.3058901515311518</v>
      </c>
      <c r="W53">
        <v>47.233221782893587</v>
      </c>
      <c r="X53">
        <v>0</v>
      </c>
      <c r="Y53">
        <v>0</v>
      </c>
      <c r="Z53">
        <v>0</v>
      </c>
      <c r="AA53">
        <v>40.833722733469699</v>
      </c>
      <c r="AB53">
        <v>0</v>
      </c>
      <c r="AC53">
        <v>0</v>
      </c>
      <c r="AD53">
        <v>0</v>
      </c>
    </row>
    <row r="54" spans="1:30">
      <c r="A54">
        <v>2021</v>
      </c>
      <c r="B54" t="s">
        <v>31</v>
      </c>
      <c r="C54">
        <v>59.14410362689258</v>
      </c>
      <c r="D54">
        <v>70.462712982017749</v>
      </c>
      <c r="E54">
        <v>13.835712514757775</v>
      </c>
      <c r="F54">
        <v>0</v>
      </c>
      <c r="G54">
        <v>24.729155707047028</v>
      </c>
      <c r="H54">
        <v>0</v>
      </c>
      <c r="I54">
        <v>0</v>
      </c>
      <c r="J54">
        <v>0</v>
      </c>
      <c r="K54">
        <v>61.06902443719185</v>
      </c>
      <c r="L54">
        <v>0</v>
      </c>
      <c r="M54">
        <v>0</v>
      </c>
      <c r="N54">
        <v>0</v>
      </c>
      <c r="O54">
        <v>23.117826311842411</v>
      </c>
      <c r="P54">
        <v>167.30957910049801</v>
      </c>
      <c r="Q54">
        <v>26.291819232545496</v>
      </c>
      <c r="R54">
        <v>8.3625084952174991</v>
      </c>
      <c r="S54">
        <v>16.764517047274715</v>
      </c>
      <c r="T54">
        <v>1108.3651603468236</v>
      </c>
      <c r="U54">
        <v>205.26061892666604</v>
      </c>
      <c r="V54">
        <v>67.332408150991213</v>
      </c>
      <c r="W54">
        <v>140.87804492967177</v>
      </c>
      <c r="X54">
        <v>0</v>
      </c>
      <c r="Y54">
        <v>0</v>
      </c>
      <c r="Z54">
        <v>0</v>
      </c>
      <c r="AA54">
        <v>146.1157035077149</v>
      </c>
      <c r="AB54">
        <v>18.452290755301657</v>
      </c>
      <c r="AC54">
        <v>0</v>
      </c>
      <c r="AD54">
        <v>0</v>
      </c>
    </row>
    <row r="55" spans="1:30">
      <c r="A55">
        <v>2021</v>
      </c>
      <c r="B55" t="s">
        <v>61</v>
      </c>
      <c r="C55">
        <v>34.197517825436677</v>
      </c>
      <c r="D55">
        <v>55.502909342183209</v>
      </c>
      <c r="E55">
        <v>57.059377202206399</v>
      </c>
      <c r="F55">
        <v>0</v>
      </c>
      <c r="G55">
        <v>0.88845319418429158</v>
      </c>
      <c r="H55">
        <v>0</v>
      </c>
      <c r="I55">
        <v>0</v>
      </c>
      <c r="J55">
        <v>0</v>
      </c>
      <c r="K55">
        <v>70.346257573588588</v>
      </c>
      <c r="L55">
        <v>0.32024941825735259</v>
      </c>
      <c r="M55">
        <v>0.16800623203265141</v>
      </c>
      <c r="N55">
        <v>4.5686336875905224E-2</v>
      </c>
      <c r="O55">
        <v>4.6080076680592121</v>
      </c>
      <c r="P55">
        <v>29.057357969131569</v>
      </c>
      <c r="Q55">
        <v>17.334202777843288</v>
      </c>
      <c r="R55">
        <v>1.111661733002971</v>
      </c>
      <c r="S55">
        <v>44.262278013621177</v>
      </c>
      <c r="T55">
        <v>702.55254078553685</v>
      </c>
      <c r="U55">
        <v>178.92249253628128</v>
      </c>
      <c r="V55">
        <v>34.118532417920321</v>
      </c>
      <c r="W55">
        <v>73.892520785709053</v>
      </c>
      <c r="X55">
        <v>0</v>
      </c>
      <c r="Y55">
        <v>0</v>
      </c>
      <c r="Z55">
        <v>0</v>
      </c>
      <c r="AA55">
        <v>124.46224205497086</v>
      </c>
      <c r="AB55">
        <v>246.48652002503235</v>
      </c>
      <c r="AC55">
        <v>42.838929302827879</v>
      </c>
      <c r="AD5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AF06-98DC-5E43-8B07-E134CC0F0FF0}">
  <dimension ref="A1:AN55"/>
  <sheetViews>
    <sheetView topLeftCell="A27" zoomScale="128" zoomScaleNormal="128" workbookViewId="0">
      <selection activeCell="C3" sqref="C3"/>
    </sheetView>
  </sheetViews>
  <sheetFormatPr baseColWidth="10" defaultRowHeight="16"/>
  <cols>
    <col min="1" max="1" width="7.33203125" bestFit="1" customWidth="1"/>
    <col min="2" max="2" width="24" bestFit="1" customWidth="1"/>
    <col min="3" max="3" width="11.1640625" bestFit="1" customWidth="1"/>
    <col min="4" max="4" width="20.6640625" bestFit="1" customWidth="1"/>
    <col min="5" max="5" width="21.83203125" bestFit="1" customWidth="1"/>
    <col min="6" max="6" width="14.5" bestFit="1" customWidth="1"/>
    <col min="7" max="7" width="16.1640625" bestFit="1" customWidth="1"/>
    <col min="8" max="8" width="22.6640625" bestFit="1" customWidth="1"/>
    <col min="9" max="9" width="24" bestFit="1" customWidth="1"/>
    <col min="10" max="10" width="16.5" bestFit="1" customWidth="1"/>
    <col min="11" max="11" width="18.1640625" bestFit="1" customWidth="1"/>
    <col min="12" max="12" width="32.83203125" bestFit="1" customWidth="1"/>
    <col min="13" max="13" width="34" bestFit="1" customWidth="1"/>
    <col min="14" max="14" width="26.6640625" bestFit="1" customWidth="1"/>
    <col min="15" max="15" width="28.33203125" bestFit="1" customWidth="1"/>
    <col min="16" max="16" width="21.83203125" bestFit="1" customWidth="1"/>
    <col min="17" max="17" width="23" bestFit="1" customWidth="1"/>
    <col min="18" max="18" width="15.6640625" bestFit="1" customWidth="1"/>
    <col min="19" max="19" width="17.33203125" bestFit="1" customWidth="1"/>
    <col min="20" max="20" width="20" bestFit="1" customWidth="1"/>
    <col min="21" max="21" width="21.1640625" bestFit="1" customWidth="1"/>
    <col min="22" max="22" width="13.83203125" bestFit="1" customWidth="1"/>
    <col min="23" max="23" width="15.5" bestFit="1" customWidth="1"/>
    <col min="24" max="24" width="20.1640625" bestFit="1" customWidth="1"/>
    <col min="25" max="25" width="21.33203125" bestFit="1" customWidth="1"/>
    <col min="26" max="26" width="14" bestFit="1" customWidth="1"/>
    <col min="27" max="27" width="15.6640625" bestFit="1" customWidth="1"/>
    <col min="28" max="28" width="18" bestFit="1" customWidth="1"/>
    <col min="29" max="29" width="19.33203125" bestFit="1" customWidth="1"/>
    <col min="30" max="30" width="12.33203125" bestFit="1" customWidth="1"/>
    <col min="31" max="31" width="13.6640625" bestFit="1" customWidth="1"/>
    <col min="32" max="32" width="12.33203125" bestFit="1" customWidth="1"/>
    <col min="33" max="33" width="13.5" bestFit="1" customWidth="1"/>
    <col min="34" max="35" width="12.33203125" bestFit="1" customWidth="1"/>
    <col min="36" max="36" width="17" style="2" bestFit="1" customWidth="1"/>
    <col min="37" max="37" width="18.33203125" style="2" bestFit="1" customWidth="1"/>
    <col min="38" max="39" width="14.1640625" style="2" bestFit="1" customWidth="1"/>
    <col min="40" max="40" width="17" style="2" bestFit="1" customWidth="1"/>
  </cols>
  <sheetData>
    <row r="1" spans="1:40">
      <c r="A1" t="s">
        <v>0</v>
      </c>
      <c r="B1" t="s">
        <v>1</v>
      </c>
      <c r="C1" t="s">
        <v>62</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38</v>
      </c>
      <c r="AG1" t="s">
        <v>58</v>
      </c>
      <c r="AH1" t="s">
        <v>40</v>
      </c>
      <c r="AI1" t="s">
        <v>42</v>
      </c>
      <c r="AJ1" s="2" t="s">
        <v>51</v>
      </c>
      <c r="AK1" s="2" t="s">
        <v>52</v>
      </c>
      <c r="AL1" s="2" t="s">
        <v>53</v>
      </c>
      <c r="AM1" s="2" t="s">
        <v>54</v>
      </c>
      <c r="AN1" s="2" t="s">
        <v>59</v>
      </c>
    </row>
    <row r="2" spans="1:40">
      <c r="A2">
        <v>2016</v>
      </c>
      <c r="B2" t="s">
        <v>33</v>
      </c>
      <c r="C2">
        <f t="shared" ref="C2:C33" si="0">LEN(B2)</f>
        <v>6</v>
      </c>
      <c r="D2">
        <v>59.306460436673845</v>
      </c>
      <c r="E2">
        <v>27.778388345055721</v>
      </c>
      <c r="F2">
        <v>23.273181115887102</v>
      </c>
      <c r="G2">
        <v>4.3522178960609309E-2</v>
      </c>
      <c r="H2">
        <v>9.5587645546003479</v>
      </c>
      <c r="I2">
        <v>0</v>
      </c>
      <c r="J2">
        <v>0</v>
      </c>
      <c r="K2">
        <v>0</v>
      </c>
      <c r="L2">
        <v>197.91054188188741</v>
      </c>
      <c r="M2">
        <v>0</v>
      </c>
      <c r="N2">
        <v>0</v>
      </c>
      <c r="O2">
        <v>0</v>
      </c>
      <c r="P2">
        <v>19.814500130964763</v>
      </c>
      <c r="Q2">
        <v>15.022292732930534</v>
      </c>
      <c r="R2">
        <v>25.157676188668447</v>
      </c>
      <c r="S2">
        <v>0</v>
      </c>
      <c r="T2">
        <v>380.85932908664671</v>
      </c>
      <c r="U2">
        <v>742.9359426729593</v>
      </c>
      <c r="V2">
        <v>114.72926961735615</v>
      </c>
      <c r="W2">
        <v>0</v>
      </c>
      <c r="X2">
        <v>654.52353365840338</v>
      </c>
      <c r="Y2">
        <v>0</v>
      </c>
      <c r="Z2">
        <v>0</v>
      </c>
      <c r="AA2">
        <v>0</v>
      </c>
      <c r="AB2">
        <v>1052.9520386651461</v>
      </c>
      <c r="AC2">
        <v>0</v>
      </c>
      <c r="AD2">
        <v>0</v>
      </c>
      <c r="AE2">
        <v>0</v>
      </c>
      <c r="AF2" cm="1">
        <f t="array" ref="AF2">SUM(_xlfn._xlws.FILTER(D2:AE2, ISNUMBER(SEARCH("Electricity", D$1:AE$1))))</f>
        <v>2374.9251684143228</v>
      </c>
      <c r="AG2" cm="1">
        <f t="array" ref="AG2">SUM(_xlfn._xlws.FILTER(D2:AE2, ISNUMBER(SEARCH("Natural Gas", D$1:AE$1))))</f>
        <v>785.73662375094557</v>
      </c>
      <c r="AH2" cm="1">
        <f t="array" ref="AH2">SUM(_xlfn._xlws.FILTER(D2:AE2, ISNUMBER(SEARCH("Oil", D$1:AE$1))))</f>
        <v>163.16012692191168</v>
      </c>
      <c r="AI2" cm="1">
        <f t="array" ref="AI2">SUM(_xlfn._xlws.FILTER(D2:AE2, ISNUMBER(SEARCH("Heat", D$1:AE$1))))</f>
        <v>1238.5680635559227</v>
      </c>
      <c r="AJ2" s="2">
        <f>_xlfn.XLOOKUP("Electricity",LOOKUP!A:A,LOOKUP!B:B)*AF2</f>
        <v>5336456853.4269829</v>
      </c>
      <c r="AK2" s="2">
        <f>_xlfn.XLOOKUP("Natural Gas", LOOKUP!A:A, LOOKUP!B:B) * AG2</f>
        <v>1680690638.2032726</v>
      </c>
      <c r="AL2" s="2">
        <f>_xlfn.XLOOKUP("Oil",LOOKUP!A:A, LOOKUP!B:B) * AH2</f>
        <v>509222756.12328637</v>
      </c>
      <c r="AM2" s="2">
        <f>_xlfn.XLOOKUP("Heat", LOOKUP!A:A, LOOKUP!B:B) * AI2</f>
        <v>1872714912.096555</v>
      </c>
      <c r="AN2" s="2">
        <f t="shared" ref="AN2:AN33" si="1">AJ2+AK2+AL2+AM2</f>
        <v>9399085159.8500977</v>
      </c>
    </row>
    <row r="3" spans="1:40">
      <c r="A3">
        <v>2016</v>
      </c>
      <c r="B3" t="s">
        <v>37</v>
      </c>
      <c r="C3">
        <f t="shared" si="0"/>
        <v>6</v>
      </c>
      <c r="D3">
        <v>32.785521907015145</v>
      </c>
      <c r="E3">
        <v>57.611447470798097</v>
      </c>
      <c r="F3">
        <v>5.1047726128619404</v>
      </c>
      <c r="G3">
        <v>4.3522178960609309E-2</v>
      </c>
      <c r="H3">
        <v>6.37681169464798</v>
      </c>
      <c r="I3">
        <v>0</v>
      </c>
      <c r="J3">
        <v>0</v>
      </c>
      <c r="K3">
        <v>0</v>
      </c>
      <c r="L3">
        <v>157.28279762136228</v>
      </c>
      <c r="M3">
        <v>0</v>
      </c>
      <c r="N3">
        <v>0</v>
      </c>
      <c r="O3">
        <v>0</v>
      </c>
      <c r="P3">
        <v>16.705533336259567</v>
      </c>
      <c r="Q3">
        <v>324.8457074954041</v>
      </c>
      <c r="R3">
        <v>3.9774623252922319</v>
      </c>
      <c r="S3">
        <v>2.4727297568902369</v>
      </c>
      <c r="T3">
        <v>14.34922250092465</v>
      </c>
      <c r="U3">
        <v>989.45846560875771</v>
      </c>
      <c r="V3">
        <v>7.5280856082240195</v>
      </c>
      <c r="W3">
        <v>29.622344763520978</v>
      </c>
      <c r="X3">
        <v>138.84210815940577</v>
      </c>
      <c r="Y3">
        <v>0</v>
      </c>
      <c r="Z3">
        <v>0</v>
      </c>
      <c r="AA3">
        <v>0</v>
      </c>
      <c r="AB3">
        <v>317.23975105471186</v>
      </c>
      <c r="AC3">
        <v>306.26021929667087</v>
      </c>
      <c r="AD3">
        <v>19.283381723114442</v>
      </c>
      <c r="AE3">
        <v>0</v>
      </c>
      <c r="AF3" cm="1">
        <f t="array" ref="AF3">SUM(_xlfn._xlws.FILTER(D3:AE3, ISNUMBER(SEARCH("Electricity", D$1:AE$1))))</f>
        <v>683.5817462743272</v>
      </c>
      <c r="AG3" cm="1">
        <f t="array" ref="AG3">SUM(_xlfn._xlws.FILTER(D3:AE3, ISNUMBER(SEARCH("Natural Gas", D$1:AE$1))))</f>
        <v>1678.1758398716308</v>
      </c>
      <c r="AH3" cm="1">
        <f t="array" ref="AH3">SUM(_xlfn._xlws.FILTER(D3:AE3, ISNUMBER(SEARCH("Oil", D$1:AE$1))))</f>
        <v>35.893702269492636</v>
      </c>
      <c r="AI3" cm="1">
        <f t="array" ref="AI3">SUM(_xlfn._xlws.FILTER(D3:AE3, ISNUMBER(SEARCH("Heat", D$1:AE$1))))</f>
        <v>1043.4743704172781</v>
      </c>
      <c r="AJ3" s="2">
        <f>_xlfn.XLOOKUP("Electricity",LOOKUP!A:A,LOOKUP!B:B)*AF3</f>
        <v>1536008183.8784132</v>
      </c>
      <c r="AK3" s="2">
        <f>_xlfn.XLOOKUP("Natural Gas", LOOKUP!A:A, LOOKUP!B:B) * AG3</f>
        <v>3589618121.4854183</v>
      </c>
      <c r="AL3" s="2">
        <f>_xlfn.XLOOKUP("Oil",LOOKUP!A:A, LOOKUP!B:B) * AH3</f>
        <v>112024244.78308651</v>
      </c>
      <c r="AM3" s="2">
        <f>_xlfn.XLOOKUP("Heat", LOOKUP!A:A, LOOKUP!B:B) * AI3</f>
        <v>1577733248.0709245</v>
      </c>
      <c r="AN3" s="2">
        <f t="shared" si="1"/>
        <v>6815383798.2178431</v>
      </c>
    </row>
    <row r="4" spans="1:40">
      <c r="A4">
        <v>2017</v>
      </c>
      <c r="B4" t="s">
        <v>33</v>
      </c>
      <c r="C4">
        <f t="shared" si="0"/>
        <v>6</v>
      </c>
      <c r="D4">
        <v>58.736664700062668</v>
      </c>
      <c r="E4">
        <v>27.172268470506907</v>
      </c>
      <c r="F4">
        <v>22.44774522235004</v>
      </c>
      <c r="G4">
        <v>4.3522178960609309E-2</v>
      </c>
      <c r="H4">
        <v>9.4669272867819956</v>
      </c>
      <c r="I4">
        <v>0</v>
      </c>
      <c r="J4">
        <v>0</v>
      </c>
      <c r="K4">
        <v>0</v>
      </c>
      <c r="L4">
        <v>196.00908659077089</v>
      </c>
      <c r="M4">
        <v>0</v>
      </c>
      <c r="N4">
        <v>0</v>
      </c>
      <c r="O4">
        <v>0</v>
      </c>
      <c r="P4">
        <v>19.624129341432297</v>
      </c>
      <c r="Q4">
        <v>14.694508771038443</v>
      </c>
      <c r="R4">
        <v>24.265402424256674</v>
      </c>
      <c r="S4">
        <v>0</v>
      </c>
      <c r="T4">
        <v>377.20016581228663</v>
      </c>
      <c r="U4">
        <v>726.72520233852606</v>
      </c>
      <c r="V4">
        <v>110.66013713779108</v>
      </c>
      <c r="W4">
        <v>0</v>
      </c>
      <c r="X4">
        <v>648.23510038748736</v>
      </c>
      <c r="Y4">
        <v>0</v>
      </c>
      <c r="Z4">
        <v>0</v>
      </c>
      <c r="AA4">
        <v>0</v>
      </c>
      <c r="AB4">
        <v>1042.8356436203248</v>
      </c>
      <c r="AC4">
        <v>0</v>
      </c>
      <c r="AD4">
        <v>0</v>
      </c>
      <c r="AE4">
        <v>0</v>
      </c>
      <c r="AF4" cm="1">
        <f t="array" ref="AF4">SUM(_xlfn._xlws.FILTER(D4:AE4, ISNUMBER(SEARCH("Electricity", D$1:AE$1))))</f>
        <v>2352.1077177391467</v>
      </c>
      <c r="AG4" cm="1">
        <f t="array" ref="AG4">SUM(_xlfn._xlws.FILTER(D4:AE4, ISNUMBER(SEARCH("Natural Gas", D$1:AE$1))))</f>
        <v>768.59197958007144</v>
      </c>
      <c r="AH4" cm="1">
        <f t="array" ref="AH4">SUM(_xlfn._xlws.FILTER(D4:AE4, ISNUMBER(SEARCH("Oil", D$1:AE$1))))</f>
        <v>157.37328478439781</v>
      </c>
      <c r="AI4" cm="1">
        <f t="array" ref="AI4">SUM(_xlfn._xlws.FILTER(D4:AE4, ISNUMBER(SEARCH("Heat", D$1:AE$1))))</f>
        <v>1214.6290274675644</v>
      </c>
      <c r="AJ4" s="2">
        <f>_xlfn.XLOOKUP("Electricity",LOOKUP!A:A,LOOKUP!B:B)*AF4</f>
        <v>5285186041.7598629</v>
      </c>
      <c r="AK4" s="2">
        <f>_xlfn.XLOOKUP("Natural Gas", LOOKUP!A:A, LOOKUP!B:B) * AG4</f>
        <v>1644018244.3217728</v>
      </c>
      <c r="AL4" s="2">
        <f>_xlfn.XLOOKUP("Oil",LOOKUP!A:A, LOOKUP!B:B) * AH4</f>
        <v>491162021.8121056</v>
      </c>
      <c r="AM4" s="2">
        <f>_xlfn.XLOOKUP("Heat", LOOKUP!A:A, LOOKUP!B:B) * AI4</f>
        <v>1836519089.5309572</v>
      </c>
      <c r="AN4" s="2">
        <f t="shared" si="1"/>
        <v>9256885397.4246979</v>
      </c>
    </row>
    <row r="5" spans="1:40">
      <c r="A5">
        <v>2017</v>
      </c>
      <c r="B5" t="s">
        <v>37</v>
      </c>
      <c r="C5">
        <f t="shared" si="0"/>
        <v>6</v>
      </c>
      <c r="D5">
        <v>32.470530075305064</v>
      </c>
      <c r="E5">
        <v>56.35437514248963</v>
      </c>
      <c r="F5">
        <v>4.9237203311811681</v>
      </c>
      <c r="G5">
        <v>4.3522178960609309E-2</v>
      </c>
      <c r="H5">
        <v>6.315545517404737</v>
      </c>
      <c r="I5">
        <v>0</v>
      </c>
      <c r="J5">
        <v>0</v>
      </c>
      <c r="K5">
        <v>0</v>
      </c>
      <c r="L5">
        <v>155.77167949245921</v>
      </c>
      <c r="M5">
        <v>0</v>
      </c>
      <c r="N5">
        <v>0</v>
      </c>
      <c r="O5">
        <v>0</v>
      </c>
      <c r="P5">
        <v>16.545032412705368</v>
      </c>
      <c r="Q5">
        <v>317.75762747330003</v>
      </c>
      <c r="R5">
        <v>3.8363926471876599</v>
      </c>
      <c r="S5">
        <v>2.323857045594758</v>
      </c>
      <c r="T5">
        <v>14.211360188041512</v>
      </c>
      <c r="U5">
        <v>967.86864428448382</v>
      </c>
      <c r="V5">
        <v>7.2610850619855851</v>
      </c>
      <c r="W5">
        <v>27.838907342756944</v>
      </c>
      <c r="X5">
        <v>137.50816172745152</v>
      </c>
      <c r="Y5">
        <v>0</v>
      </c>
      <c r="Z5">
        <v>0</v>
      </c>
      <c r="AA5">
        <v>0</v>
      </c>
      <c r="AB5">
        <v>314.19182244282683</v>
      </c>
      <c r="AC5">
        <v>299.57767157671174</v>
      </c>
      <c r="AD5">
        <v>18.599453069623682</v>
      </c>
      <c r="AE5">
        <v>0</v>
      </c>
      <c r="AF5" cm="1">
        <f t="array" ref="AF5">SUM(_xlfn._xlws.FILTER(D5:AE5, ISNUMBER(SEARCH("Electricity", D$1:AE$1))))</f>
        <v>677.01413185619424</v>
      </c>
      <c r="AG5" cm="1">
        <f t="array" ref="AG5">SUM(_xlfn._xlws.FILTER(D5:AE5, ISNUMBER(SEARCH("Natural Gas", D$1:AE$1))))</f>
        <v>1641.5583184769853</v>
      </c>
      <c r="AH5" cm="1">
        <f t="array" ref="AH5">SUM(_xlfn._xlws.FILTER(D5:AE5, ISNUMBER(SEARCH("Oil", D$1:AE$1))))</f>
        <v>34.620651109978098</v>
      </c>
      <c r="AI5" cm="1">
        <f t="array" ref="AI5">SUM(_xlfn._xlws.FILTER(D5:AE5, ISNUMBER(SEARCH("Heat", D$1:AE$1))))</f>
        <v>1019.5473761018231</v>
      </c>
      <c r="AJ5" s="2">
        <f>_xlfn.XLOOKUP("Electricity",LOOKUP!A:A,LOOKUP!B:B)*AF5</f>
        <v>1521250754.2808685</v>
      </c>
      <c r="AK5" s="2">
        <f>_xlfn.XLOOKUP("Natural Gas", LOOKUP!A:A, LOOKUP!B:B) * AG5</f>
        <v>3511293243.2222714</v>
      </c>
      <c r="AL5" s="2">
        <f>_xlfn.XLOOKUP("Oil",LOOKUP!A:A, LOOKUP!B:B) * AH5</f>
        <v>108051052.11424164</v>
      </c>
      <c r="AM5" s="2">
        <f>_xlfn.XLOOKUP("Heat", LOOKUP!A:A, LOOKUP!B:B) * AI5</f>
        <v>1541555632.6659565</v>
      </c>
      <c r="AN5" s="2">
        <f t="shared" si="1"/>
        <v>6682150682.2833376</v>
      </c>
    </row>
    <row r="6" spans="1:40">
      <c r="A6">
        <v>2018</v>
      </c>
      <c r="B6" t="s">
        <v>33</v>
      </c>
      <c r="C6">
        <f t="shared" si="0"/>
        <v>6</v>
      </c>
      <c r="D6">
        <v>58.367548960609398</v>
      </c>
      <c r="E6">
        <v>28.379419429750261</v>
      </c>
      <c r="F6">
        <v>23.167019443811022</v>
      </c>
      <c r="G6">
        <v>4.3522178960609309E-2</v>
      </c>
      <c r="H6">
        <v>9.4074347724614249</v>
      </c>
      <c r="I6">
        <v>0</v>
      </c>
      <c r="J6">
        <v>0</v>
      </c>
      <c r="K6">
        <v>0</v>
      </c>
      <c r="L6">
        <v>194.77731697453598</v>
      </c>
      <c r="M6">
        <v>0</v>
      </c>
      <c r="N6">
        <v>0</v>
      </c>
      <c r="O6">
        <v>0</v>
      </c>
      <c r="P6">
        <v>19.500806455293315</v>
      </c>
      <c r="Q6">
        <v>15.347324724841584</v>
      </c>
      <c r="R6">
        <v>25.042918306776897</v>
      </c>
      <c r="S6">
        <v>0</v>
      </c>
      <c r="T6">
        <v>374.82974660587308</v>
      </c>
      <c r="U6">
        <v>759.01058278298433</v>
      </c>
      <c r="V6">
        <v>114.20592684620694</v>
      </c>
      <c r="W6">
        <v>0</v>
      </c>
      <c r="X6">
        <v>644.16143056573389</v>
      </c>
      <c r="Y6">
        <v>0</v>
      </c>
      <c r="Z6">
        <v>0</v>
      </c>
      <c r="AA6">
        <v>0</v>
      </c>
      <c r="AB6">
        <v>1036.282206313512</v>
      </c>
      <c r="AC6">
        <v>0</v>
      </c>
      <c r="AD6">
        <v>0</v>
      </c>
      <c r="AE6">
        <v>0</v>
      </c>
      <c r="AF6" cm="1">
        <f t="array" ref="AF6">SUM(_xlfn._xlws.FILTER(D6:AE6, ISNUMBER(SEARCH("Electricity", D$1:AE$1))))</f>
        <v>2337.326490648019</v>
      </c>
      <c r="AG6" cm="1">
        <f t="array" ref="AG6">SUM(_xlfn._xlws.FILTER(D6:AE6, ISNUMBER(SEARCH("Natural Gas", D$1:AE$1))))</f>
        <v>802.7373269375762</v>
      </c>
      <c r="AH6" cm="1">
        <f t="array" ref="AH6">SUM(_xlfn._xlws.FILTER(D6:AE6, ISNUMBER(SEARCH("Oil", D$1:AE$1))))</f>
        <v>162.41586459679485</v>
      </c>
      <c r="AI6" cm="1">
        <f t="array" ref="AI6">SUM(_xlfn._xlws.FILTER(D6:AE6, ISNUMBER(SEARCH("Heat", D$1:AE$1))))</f>
        <v>1248.089778414025</v>
      </c>
      <c r="AJ6" s="2">
        <f>_xlfn.XLOOKUP("Electricity",LOOKUP!A:A,LOOKUP!B:B)*AF6</f>
        <v>5251972624.4860983</v>
      </c>
      <c r="AK6" s="2">
        <f>_xlfn.XLOOKUP("Natural Gas", LOOKUP!A:A, LOOKUP!B:B) * AG6</f>
        <v>1717055142.3194754</v>
      </c>
      <c r="AL6" s="2">
        <f>_xlfn.XLOOKUP("Oil",LOOKUP!A:A, LOOKUP!B:B) * AH6</f>
        <v>506899913.40659672</v>
      </c>
      <c r="AM6" s="2">
        <f>_xlfn.XLOOKUP("Heat", LOOKUP!A:A, LOOKUP!B:B) * AI6</f>
        <v>1887111744.9620059</v>
      </c>
      <c r="AN6" s="2">
        <f t="shared" si="1"/>
        <v>9363039425.1741772</v>
      </c>
    </row>
    <row r="7" spans="1:40">
      <c r="A7">
        <v>2018</v>
      </c>
      <c r="B7" t="s">
        <v>37</v>
      </c>
      <c r="C7">
        <f t="shared" si="0"/>
        <v>6</v>
      </c>
      <c r="D7">
        <v>32.266477227217933</v>
      </c>
      <c r="E7">
        <v>58.857965819309818</v>
      </c>
      <c r="F7">
        <v>5.081486960872593</v>
      </c>
      <c r="G7">
        <v>4.3522178960609309E-2</v>
      </c>
      <c r="H7">
        <v>6.2758570661518132</v>
      </c>
      <c r="I7">
        <v>0</v>
      </c>
      <c r="J7">
        <v>0</v>
      </c>
      <c r="K7">
        <v>0</v>
      </c>
      <c r="L7">
        <v>154.79277170197858</v>
      </c>
      <c r="M7">
        <v>0</v>
      </c>
      <c r="N7">
        <v>0</v>
      </c>
      <c r="O7">
        <v>0</v>
      </c>
      <c r="P7">
        <v>16.441059333803466</v>
      </c>
      <c r="Q7">
        <v>331.87427825008854</v>
      </c>
      <c r="R7">
        <v>3.9593189503504886</v>
      </c>
      <c r="S7">
        <v>2.4122452634299325</v>
      </c>
      <c r="T7">
        <v>14.122052483029107</v>
      </c>
      <c r="U7">
        <v>1010.8670256539941</v>
      </c>
      <c r="V7">
        <v>7.4937459040073335</v>
      </c>
      <c r="W7">
        <v>28.897763958386275</v>
      </c>
      <c r="X7">
        <v>136.64402640318556</v>
      </c>
      <c r="Y7">
        <v>0</v>
      </c>
      <c r="Z7">
        <v>0</v>
      </c>
      <c r="AA7">
        <v>0</v>
      </c>
      <c r="AB7">
        <v>312.2173632619494</v>
      </c>
      <c r="AC7">
        <v>312.88666246954949</v>
      </c>
      <c r="AD7">
        <v>19.195419702073419</v>
      </c>
      <c r="AE7">
        <v>0</v>
      </c>
      <c r="AF7" cm="1">
        <f t="array" ref="AF7">SUM(_xlfn._xlws.FILTER(D7:AE7, ISNUMBER(SEARCH("Electricity", D$1:AE$1))))</f>
        <v>672.75960747731597</v>
      </c>
      <c r="AG7" cm="1">
        <f t="array" ref="AG7">SUM(_xlfn._xlws.FILTER(D7:AE7, ISNUMBER(SEARCH("Natural Gas", D$1:AE$1))))</f>
        <v>1714.4859321929418</v>
      </c>
      <c r="AH7" cm="1">
        <f t="array" ref="AH7">SUM(_xlfn._xlws.FILTER(D7:AE7, ISNUMBER(SEARCH("Oil", D$1:AE$1))))</f>
        <v>35.729971517303838</v>
      </c>
      <c r="AI7" cm="1">
        <f t="array" ref="AI7">SUM(_xlfn._xlws.FILTER(D7:AE7, ISNUMBER(SEARCH("Heat", D$1:AE$1))))</f>
        <v>1063.8363554418074</v>
      </c>
      <c r="AJ7" s="2">
        <f>_xlfn.XLOOKUP("Electricity",LOOKUP!A:A,LOOKUP!B:B)*AF7</f>
        <v>1511690838.001529</v>
      </c>
      <c r="AK7" s="2">
        <f>_xlfn.XLOOKUP("Natural Gas", LOOKUP!A:A, LOOKUP!B:B) * AG7</f>
        <v>3667285408.9607024</v>
      </c>
      <c r="AL7" s="2">
        <f>_xlfn.XLOOKUP("Oil",LOOKUP!A:A, LOOKUP!B:B) * AH7</f>
        <v>111513241.10550527</v>
      </c>
      <c r="AM7" s="2">
        <f>_xlfn.XLOOKUP("Heat", LOOKUP!A:A, LOOKUP!B:B) * AI7</f>
        <v>1608520569.4280128</v>
      </c>
      <c r="AN7" s="2">
        <f t="shared" si="1"/>
        <v>6899010057.4957495</v>
      </c>
    </row>
    <row r="8" spans="1:40">
      <c r="A8">
        <v>2019</v>
      </c>
      <c r="B8" t="s">
        <v>37</v>
      </c>
      <c r="C8">
        <f t="shared" si="0"/>
        <v>6</v>
      </c>
      <c r="D8">
        <v>31.548222597004596</v>
      </c>
      <c r="E8">
        <v>58.442052860380628</v>
      </c>
      <c r="F8">
        <v>5.0935824628390662</v>
      </c>
      <c r="G8">
        <v>4.3522178960609309E-2</v>
      </c>
      <c r="H8">
        <v>6.1361559340890217</v>
      </c>
      <c r="I8">
        <v>0</v>
      </c>
      <c r="J8">
        <v>0</v>
      </c>
      <c r="K8">
        <v>0</v>
      </c>
      <c r="L8">
        <v>151.34707094525893</v>
      </c>
      <c r="M8">
        <v>0</v>
      </c>
      <c r="N8">
        <v>0</v>
      </c>
      <c r="O8">
        <v>0</v>
      </c>
      <c r="P8">
        <v>16.075079902303724</v>
      </c>
      <c r="Q8">
        <v>329.52912732381924</v>
      </c>
      <c r="R8">
        <v>3.9687433472875688</v>
      </c>
      <c r="S8">
        <v>2.3649199127145972</v>
      </c>
      <c r="T8">
        <v>13.807694348652563</v>
      </c>
      <c r="U8">
        <v>1003.7238515760044</v>
      </c>
      <c r="V8">
        <v>7.5115833242380861</v>
      </c>
      <c r="W8">
        <v>28.330824586609857</v>
      </c>
      <c r="X8">
        <v>133.60231831822941</v>
      </c>
      <c r="Y8">
        <v>0</v>
      </c>
      <c r="Z8">
        <v>0</v>
      </c>
      <c r="AA8">
        <v>0</v>
      </c>
      <c r="AB8">
        <v>305.26737720624419</v>
      </c>
      <c r="AC8">
        <v>310.67568531827158</v>
      </c>
      <c r="AD8">
        <v>19.241110705226919</v>
      </c>
      <c r="AE8">
        <v>0</v>
      </c>
      <c r="AF8" cm="1">
        <f t="array" ref="AF8">SUM(_xlfn._xlws.FILTER(D8:AE8, ISNUMBER(SEARCH("Electricity", D$1:AE$1))))</f>
        <v>657.78391925178244</v>
      </c>
      <c r="AG8" cm="1">
        <f t="array" ref="AG8">SUM(_xlfn._xlws.FILTER(D8:AE8, ISNUMBER(SEARCH("Natural Gas", D$1:AE$1))))</f>
        <v>1702.370717078476</v>
      </c>
      <c r="AH8" cm="1">
        <f t="array" ref="AH8">SUM(_xlfn._xlws.FILTER(D8:AE8, ISNUMBER(SEARCH("Oil", D$1:AE$1))))</f>
        <v>35.815019839591642</v>
      </c>
      <c r="AI8" cm="1">
        <f t="array" ref="AI8">SUM(_xlfn._xlws.FILTER(D8:AE8, ISNUMBER(SEARCH("Heat", D$1:AE$1))))</f>
        <v>1055.7823959271802</v>
      </c>
      <c r="AJ8" s="2">
        <f>_xlfn.XLOOKUP("Electricity",LOOKUP!A:A,LOOKUP!B:B)*AF8</f>
        <v>1478040466.5587552</v>
      </c>
      <c r="AK8" s="2">
        <f>_xlfn.XLOOKUP("Natural Gas", LOOKUP!A:A, LOOKUP!B:B) * AG8</f>
        <v>3641370963.8308601</v>
      </c>
      <c r="AL8" s="2">
        <f>_xlfn.XLOOKUP("Oil",LOOKUP!A:A, LOOKUP!B:B) * AH8</f>
        <v>111778676.91936551</v>
      </c>
      <c r="AM8" s="2">
        <f>_xlfn.XLOOKUP("Heat", LOOKUP!A:A, LOOKUP!B:B) * AI8</f>
        <v>1596342982.6418965</v>
      </c>
      <c r="AN8" s="2">
        <f t="shared" si="1"/>
        <v>6827533089.9508772</v>
      </c>
    </row>
    <row r="9" spans="1:40">
      <c r="A9">
        <v>2019</v>
      </c>
      <c r="B9" t="s">
        <v>33</v>
      </c>
      <c r="C9">
        <f t="shared" si="0"/>
        <v>6</v>
      </c>
      <c r="D9">
        <v>57.068282170499486</v>
      </c>
      <c r="E9">
        <v>28.178879568349757</v>
      </c>
      <c r="F9">
        <v>23.222164075962514</v>
      </c>
      <c r="G9">
        <v>4.3522178960609309E-2</v>
      </c>
      <c r="H9">
        <v>9.1980244443314394</v>
      </c>
      <c r="I9">
        <v>0</v>
      </c>
      <c r="J9">
        <v>0</v>
      </c>
      <c r="K9">
        <v>0</v>
      </c>
      <c r="L9">
        <v>190.44155671188537</v>
      </c>
      <c r="M9">
        <v>0</v>
      </c>
      <c r="N9">
        <v>0</v>
      </c>
      <c r="O9">
        <v>0</v>
      </c>
      <c r="P9">
        <v>19.066716782882668</v>
      </c>
      <c r="Q9">
        <v>15.238874642527287</v>
      </c>
      <c r="R9">
        <v>25.102528155224451</v>
      </c>
      <c r="S9">
        <v>0</v>
      </c>
      <c r="T9">
        <v>366.48600337212889</v>
      </c>
      <c r="U9">
        <v>753.64712291906437</v>
      </c>
      <c r="V9">
        <v>114.47777208036533</v>
      </c>
      <c r="W9">
        <v>0</v>
      </c>
      <c r="X9">
        <v>629.82234028170353</v>
      </c>
      <c r="Y9">
        <v>0</v>
      </c>
      <c r="Z9">
        <v>0</v>
      </c>
      <c r="AA9">
        <v>0</v>
      </c>
      <c r="AB9">
        <v>1013.2144729613096</v>
      </c>
      <c r="AC9">
        <v>0</v>
      </c>
      <c r="AD9">
        <v>0</v>
      </c>
      <c r="AE9">
        <v>0</v>
      </c>
      <c r="AF9" cm="1">
        <f t="array" ref="AF9">SUM(_xlfn._xlws.FILTER(D9:AE9, ISNUMBER(SEARCH("Electricity", D$1:AE$1))))</f>
        <v>2285.2973967247408</v>
      </c>
      <c r="AG9" cm="1">
        <f t="array" ref="AG9">SUM(_xlfn._xlws.FILTER(D9:AE9, ISNUMBER(SEARCH("Natural Gas", D$1:AE$1))))</f>
        <v>797.06487712994146</v>
      </c>
      <c r="AH9" cm="1">
        <f t="array" ref="AH9">SUM(_xlfn._xlws.FILTER(D9:AE9, ISNUMBER(SEARCH("Oil", D$1:AE$1))))</f>
        <v>162.80246431155228</v>
      </c>
      <c r="AI9" cm="1">
        <f t="array" ref="AI9">SUM(_xlfn._xlws.FILTER(D9:AE9, ISNUMBER(SEARCH("Heat", D$1:AE$1))))</f>
        <v>1234.6544205505193</v>
      </c>
      <c r="AJ9" s="2">
        <f>_xlfn.XLOOKUP("Electricity",LOOKUP!A:A,LOOKUP!B:B)*AF9</f>
        <v>5135063250.4404926</v>
      </c>
      <c r="AK9" s="2">
        <f>_xlfn.XLOOKUP("Natural Gas", LOOKUP!A:A, LOOKUP!B:B) * AG9</f>
        <v>1704921772.1809447</v>
      </c>
      <c r="AL9" s="2">
        <f>_xlfn.XLOOKUP("Oil",LOOKUP!A:A, LOOKUP!B:B) * AH9</f>
        <v>508106491.1163547</v>
      </c>
      <c r="AM9" s="2">
        <f>_xlfn.XLOOKUP("Heat", LOOKUP!A:A, LOOKUP!B:B) * AI9</f>
        <v>1866797483.872385</v>
      </c>
      <c r="AN9" s="2">
        <f t="shared" si="1"/>
        <v>9214888997.6101761</v>
      </c>
    </row>
    <row r="10" spans="1:40">
      <c r="A10">
        <v>2020</v>
      </c>
      <c r="B10" t="s">
        <v>37</v>
      </c>
      <c r="C10">
        <f t="shared" si="0"/>
        <v>6</v>
      </c>
      <c r="D10">
        <v>27.889230271782122</v>
      </c>
      <c r="E10">
        <v>54.685051440079434</v>
      </c>
      <c r="F10">
        <v>4.7249593654836151</v>
      </c>
      <c r="G10">
        <v>0</v>
      </c>
      <c r="H10">
        <v>5.4244788372204384</v>
      </c>
      <c r="I10">
        <v>0</v>
      </c>
      <c r="J10">
        <v>0</v>
      </c>
      <c r="K10">
        <v>0</v>
      </c>
      <c r="L10">
        <v>133.79369628743643</v>
      </c>
      <c r="M10">
        <v>0</v>
      </c>
      <c r="N10">
        <v>0</v>
      </c>
      <c r="O10">
        <v>0</v>
      </c>
      <c r="P10">
        <v>14.210677119896197</v>
      </c>
      <c r="Q10">
        <v>308.34504259729681</v>
      </c>
      <c r="R10">
        <v>3.6815249747650292</v>
      </c>
      <c r="S10">
        <v>2.3769692482401101</v>
      </c>
      <c r="T10">
        <v>12.2062650606668</v>
      </c>
      <c r="U10">
        <v>939.19853544841692</v>
      </c>
      <c r="V10">
        <v>6.9679692507985358</v>
      </c>
      <c r="W10">
        <v>28.475170959323453</v>
      </c>
      <c r="X10">
        <v>118.10699664502854</v>
      </c>
      <c r="Y10">
        <v>0</v>
      </c>
      <c r="Z10">
        <v>0</v>
      </c>
      <c r="AA10">
        <v>0</v>
      </c>
      <c r="AB10">
        <v>269.86218165508512</v>
      </c>
      <c r="AC10">
        <v>290.70361154833944</v>
      </c>
      <c r="AD10">
        <v>17.848629504330347</v>
      </c>
      <c r="AE10">
        <v>0</v>
      </c>
      <c r="AF10" cm="1">
        <f t="array" ref="AF10">SUM(_xlfn._xlws.FILTER(D10:AE10, ISNUMBER(SEARCH("Electricity", D$1:AE$1))))</f>
        <v>581.49352587711564</v>
      </c>
      <c r="AG10" cm="1">
        <f t="array" ref="AG10">SUM(_xlfn._xlws.FILTER(D10:AE10, ISNUMBER(SEARCH("Natural Gas", D$1:AE$1))))</f>
        <v>1592.9322410341326</v>
      </c>
      <c r="AH10" cm="1">
        <f t="array" ref="AH10">SUM(_xlfn._xlws.FILTER(D10:AE10, ISNUMBER(SEARCH("Oil", D$1:AE$1))))</f>
        <v>33.223083095377525</v>
      </c>
      <c r="AI10" cm="1">
        <f t="array" ref="AI10">SUM(_xlfn._xlws.FILTER(D10:AE10, ISNUMBER(SEARCH("Heat", D$1:AE$1))))</f>
        <v>989.2249099674458</v>
      </c>
      <c r="AJ10" s="2">
        <f>_xlfn.XLOOKUP("Electricity",LOOKUP!A:A,LOOKUP!B:B)*AF10</f>
        <v>1306615952.6458788</v>
      </c>
      <c r="AK10" s="2">
        <f>_xlfn.XLOOKUP("Natural Gas", LOOKUP!A:A, LOOKUP!B:B) * AG10</f>
        <v>3407282063.5720096</v>
      </c>
      <c r="AL10" s="2">
        <f>_xlfn.XLOOKUP("Oil",LOOKUP!A:A, LOOKUP!B:B) * AH10</f>
        <v>103689242.34067325</v>
      </c>
      <c r="AM10" s="2">
        <f>_xlfn.XLOOKUP("Heat", LOOKUP!A:A, LOOKUP!B:B) * AI10</f>
        <v>1495708063.8707781</v>
      </c>
      <c r="AN10" s="2">
        <f t="shared" si="1"/>
        <v>6313295322.4293394</v>
      </c>
    </row>
    <row r="11" spans="1:40">
      <c r="A11">
        <v>2020</v>
      </c>
      <c r="B11" t="s">
        <v>33</v>
      </c>
      <c r="C11">
        <f t="shared" si="0"/>
        <v>6</v>
      </c>
      <c r="D11">
        <v>50.449449498280607</v>
      </c>
      <c r="E11">
        <v>26.367374233078461</v>
      </c>
      <c r="F11">
        <v>21.541573624854653</v>
      </c>
      <c r="G11">
        <v>0</v>
      </c>
      <c r="H11">
        <v>8.1312289776285738</v>
      </c>
      <c r="I11">
        <v>0</v>
      </c>
      <c r="J11">
        <v>0</v>
      </c>
      <c r="K11">
        <v>0</v>
      </c>
      <c r="L11">
        <v>168.35396707764809</v>
      </c>
      <c r="M11">
        <v>0</v>
      </c>
      <c r="N11">
        <v>0</v>
      </c>
      <c r="O11">
        <v>0</v>
      </c>
      <c r="P11">
        <v>16.855341160650873</v>
      </c>
      <c r="Q11">
        <v>14.259229491927524</v>
      </c>
      <c r="R11">
        <v>23.285855558375278</v>
      </c>
      <c r="S11">
        <v>0</v>
      </c>
      <c r="T11">
        <v>323.98061437543157</v>
      </c>
      <c r="U11">
        <v>705.19822058537591</v>
      </c>
      <c r="V11">
        <v>106.19300370162887</v>
      </c>
      <c r="W11">
        <v>0</v>
      </c>
      <c r="X11">
        <v>556.77495695421248</v>
      </c>
      <c r="Y11">
        <v>0</v>
      </c>
      <c r="Z11">
        <v>0</v>
      </c>
      <c r="AA11">
        <v>0</v>
      </c>
      <c r="AB11">
        <v>895.70091196843873</v>
      </c>
      <c r="AC11">
        <v>0</v>
      </c>
      <c r="AD11">
        <v>0</v>
      </c>
      <c r="AE11">
        <v>0</v>
      </c>
      <c r="AF11" cm="1">
        <f t="array" ref="AF11">SUM(_xlfn._xlws.FILTER(D11:AE11, ISNUMBER(SEARCH("Electricity", D$1:AE$1))))</f>
        <v>2020.246470012291</v>
      </c>
      <c r="AG11" cm="1">
        <f t="array" ref="AG11">SUM(_xlfn._xlws.FILTER(D11:AE11, ISNUMBER(SEARCH("Natural Gas", D$1:AE$1))))</f>
        <v>745.82482431038193</v>
      </c>
      <c r="AH11" cm="1">
        <f t="array" ref="AH11">SUM(_xlfn._xlws.FILTER(D11:AE11, ISNUMBER(SEARCH("Oil", D$1:AE$1))))</f>
        <v>151.02043288485879</v>
      </c>
      <c r="AI11" cm="1">
        <f t="array" ref="AI11">SUM(_xlfn._xlws.FILTER(D11:AE11, ISNUMBER(SEARCH("Heat", D$1:AE$1))))</f>
        <v>1135.3718386624364</v>
      </c>
      <c r="AJ11" s="2">
        <f>_xlfn.XLOOKUP("Electricity",LOOKUP!A:A,LOOKUP!B:B)*AF11</f>
        <v>4539493818.1176176</v>
      </c>
      <c r="AK11" s="2">
        <f>_xlfn.XLOOKUP("Natural Gas", LOOKUP!A:A, LOOKUP!B:B) * AG11</f>
        <v>1595319299.1999068</v>
      </c>
      <c r="AL11" s="2">
        <f>_xlfn.XLOOKUP("Oil",LOOKUP!A:A, LOOKUP!B:B) * AH11</f>
        <v>471334771.03364432</v>
      </c>
      <c r="AM11" s="2">
        <f>_xlfn.XLOOKUP("Heat", LOOKUP!A:A, LOOKUP!B:B) * AI11</f>
        <v>1716682220.0576038</v>
      </c>
      <c r="AN11" s="2">
        <f t="shared" si="1"/>
        <v>8322830108.4087725</v>
      </c>
    </row>
    <row r="12" spans="1:40">
      <c r="A12">
        <v>2021</v>
      </c>
      <c r="B12" t="s">
        <v>33</v>
      </c>
      <c r="C12">
        <f t="shared" si="0"/>
        <v>6</v>
      </c>
      <c r="D12">
        <v>51.823216712867307</v>
      </c>
      <c r="E12">
        <v>27.113383902193036</v>
      </c>
      <c r="F12">
        <v>22.537148869984865</v>
      </c>
      <c r="G12">
        <v>0</v>
      </c>
      <c r="H12">
        <v>8.3526469691994087</v>
      </c>
      <c r="I12">
        <v>0</v>
      </c>
      <c r="J12">
        <v>0</v>
      </c>
      <c r="K12">
        <v>0</v>
      </c>
      <c r="L12">
        <v>172.93834139128188</v>
      </c>
      <c r="M12">
        <v>0</v>
      </c>
      <c r="N12">
        <v>0</v>
      </c>
      <c r="O12">
        <v>0</v>
      </c>
      <c r="P12">
        <v>17.314321690814342</v>
      </c>
      <c r="Q12">
        <v>14.662664546972049</v>
      </c>
      <c r="R12">
        <v>24.362045337233766</v>
      </c>
      <c r="S12">
        <v>0</v>
      </c>
      <c r="T12">
        <v>332.8027908434978</v>
      </c>
      <c r="U12">
        <v>725.15032831323219</v>
      </c>
      <c r="V12">
        <v>111.10086825844003</v>
      </c>
      <c r="W12">
        <v>0</v>
      </c>
      <c r="X12">
        <v>571.93625582611969</v>
      </c>
      <c r="Y12">
        <v>0</v>
      </c>
      <c r="Z12">
        <v>0</v>
      </c>
      <c r="AA12">
        <v>0</v>
      </c>
      <c r="AB12">
        <v>920.09135743761271</v>
      </c>
      <c r="AC12">
        <v>0</v>
      </c>
      <c r="AD12">
        <v>0</v>
      </c>
      <c r="AE12">
        <v>0</v>
      </c>
      <c r="AF12" cm="1">
        <f t="array" ref="AF12">SUM(_xlfn._xlws.FILTER(D12:AE12, ISNUMBER(SEARCH("Electricity", D$1:AE$1))))</f>
        <v>2075.2589308713932</v>
      </c>
      <c r="AG12" cm="1">
        <f t="array" ref="AG12">SUM(_xlfn._xlws.FILTER(D12:AE12, ISNUMBER(SEARCH("Natural Gas", D$1:AE$1))))</f>
        <v>766.92637676239724</v>
      </c>
      <c r="AH12" cm="1">
        <f t="array" ref="AH12">SUM(_xlfn._xlws.FILTER(D12:AE12, ISNUMBER(SEARCH("Oil", D$1:AE$1))))</f>
        <v>158.00006246565866</v>
      </c>
      <c r="AI12" cm="1">
        <f t="array" ref="AI12">SUM(_xlfn._xlws.FILTER(D12:AE12, ISNUMBER(SEARCH("Heat", D$1:AE$1))))</f>
        <v>1169.05398741517</v>
      </c>
      <c r="AJ12" s="2">
        <f>_xlfn.XLOOKUP("Electricity",LOOKUP!A:A,LOOKUP!B:B)*AF12</f>
        <v>4663106817.6680202</v>
      </c>
      <c r="AK12" s="2">
        <f>_xlfn.XLOOKUP("Natural Gas", LOOKUP!A:A, LOOKUP!B:B) * AG12</f>
        <v>1640455519.8947678</v>
      </c>
      <c r="AL12" s="2">
        <f>_xlfn.XLOOKUP("Oil",LOOKUP!A:A, LOOKUP!B:B) * AH12</f>
        <v>493118194.95532066</v>
      </c>
      <c r="AM12" s="2">
        <f>_xlfn.XLOOKUP("Heat", LOOKUP!A:A, LOOKUP!B:B) * AI12</f>
        <v>1767609628.9717371</v>
      </c>
      <c r="AN12" s="2">
        <f t="shared" si="1"/>
        <v>8564290161.4898453</v>
      </c>
    </row>
    <row r="13" spans="1:40">
      <c r="A13">
        <v>2021</v>
      </c>
      <c r="B13" t="s">
        <v>37</v>
      </c>
      <c r="C13">
        <f t="shared" si="0"/>
        <v>6</v>
      </c>
      <c r="D13">
        <v>28.648669880508461</v>
      </c>
      <c r="E13">
        <v>56.232250519127213</v>
      </c>
      <c r="F13">
        <v>4.9433302542795055</v>
      </c>
      <c r="G13">
        <v>0</v>
      </c>
      <c r="H13">
        <v>5.57219048238015</v>
      </c>
      <c r="I13">
        <v>0</v>
      </c>
      <c r="J13">
        <v>0</v>
      </c>
      <c r="K13">
        <v>0</v>
      </c>
      <c r="L13">
        <v>137.43697476333566</v>
      </c>
      <c r="M13">
        <v>0</v>
      </c>
      <c r="N13">
        <v>0</v>
      </c>
      <c r="O13">
        <v>0</v>
      </c>
      <c r="P13">
        <v>14.597641943467883</v>
      </c>
      <c r="Q13">
        <v>317.0690202360164</v>
      </c>
      <c r="R13">
        <v>3.8516720212637927</v>
      </c>
      <c r="S13">
        <v>2.2688423162874836</v>
      </c>
      <c r="T13">
        <v>12.538648603394471</v>
      </c>
      <c r="U13">
        <v>965.77119234133511</v>
      </c>
      <c r="V13">
        <v>7.2900041130483144</v>
      </c>
      <c r="W13">
        <v>27.179852193656714</v>
      </c>
      <c r="X13">
        <v>121.32311736424019</v>
      </c>
      <c r="Y13">
        <v>0</v>
      </c>
      <c r="Z13">
        <v>0</v>
      </c>
      <c r="AA13">
        <v>0</v>
      </c>
      <c r="AB13">
        <v>277.21068240784825</v>
      </c>
      <c r="AC13">
        <v>298.92846181763639</v>
      </c>
      <c r="AD13">
        <v>18.673529950484816</v>
      </c>
      <c r="AE13">
        <v>0</v>
      </c>
      <c r="AF13" cm="1">
        <f t="array" ref="AF13">SUM(_xlfn._xlws.FILTER(D13:AE13, ISNUMBER(SEARCH("Electricity", D$1:AE$1))))</f>
        <v>597.32792544517508</v>
      </c>
      <c r="AG13" cm="1">
        <f t="array" ref="AG13">SUM(_xlfn._xlws.FILTER(D13:AE13, ISNUMBER(SEARCH("Natural Gas", D$1:AE$1))))</f>
        <v>1638.0009249141151</v>
      </c>
      <c r="AH13" cm="1">
        <f t="array" ref="AH13">SUM(_xlfn._xlws.FILTER(D13:AE13, ISNUMBER(SEARCH("Oil", D$1:AE$1))))</f>
        <v>34.758536339076429</v>
      </c>
      <c r="AI13" cm="1">
        <f t="array" ref="AI13">SUM(_xlfn._xlws.FILTER(D13:AE13, ISNUMBER(SEARCH("Heat", D$1:AE$1))))</f>
        <v>1015.0485395677222</v>
      </c>
      <c r="AJ13" s="2">
        <f>_xlfn.XLOOKUP("Electricity",LOOKUP!A:A,LOOKUP!B:B)*AF13</f>
        <v>1342195848.4753084</v>
      </c>
      <c r="AK13" s="2">
        <f>_xlfn.XLOOKUP("Natural Gas", LOOKUP!A:A, LOOKUP!B:B) * AG13</f>
        <v>3503683978.3912921</v>
      </c>
      <c r="AL13" s="2">
        <f>_xlfn.XLOOKUP("Oil",LOOKUP!A:A, LOOKUP!B:B) * AH13</f>
        <v>108481391.91425753</v>
      </c>
      <c r="AM13" s="2">
        <f>_xlfn.XLOOKUP("Heat", LOOKUP!A:A, LOOKUP!B:B) * AI13</f>
        <v>1534753391.826396</v>
      </c>
      <c r="AN13" s="2">
        <f t="shared" si="1"/>
        <v>6489114610.6072531</v>
      </c>
    </row>
    <row r="14" spans="1:40">
      <c r="A14">
        <v>2016</v>
      </c>
      <c r="B14" t="s">
        <v>30</v>
      </c>
      <c r="C14">
        <f t="shared" si="0"/>
        <v>7</v>
      </c>
      <c r="D14">
        <v>6.0361249349369395</v>
      </c>
      <c r="E14">
        <v>4.9926119916324847</v>
      </c>
      <c r="F14">
        <v>1.6640021225127664</v>
      </c>
      <c r="G14">
        <v>4.3522178960609309E-2</v>
      </c>
      <c r="H14">
        <v>29.085156259907063</v>
      </c>
      <c r="I14">
        <v>0</v>
      </c>
      <c r="J14">
        <v>0</v>
      </c>
      <c r="K14">
        <v>0</v>
      </c>
      <c r="L14">
        <v>44.196802299067841</v>
      </c>
      <c r="M14">
        <v>0</v>
      </c>
      <c r="N14">
        <v>0</v>
      </c>
      <c r="O14">
        <v>0</v>
      </c>
      <c r="P14">
        <v>13.642953980346153</v>
      </c>
      <c r="Q14">
        <v>19.830729848418244</v>
      </c>
      <c r="R14">
        <v>12.484516752894754</v>
      </c>
      <c r="S14">
        <v>0</v>
      </c>
      <c r="T14">
        <v>61.852311665388036</v>
      </c>
      <c r="U14">
        <v>529.70909842858794</v>
      </c>
      <c r="V14">
        <v>700.42957153059683</v>
      </c>
      <c r="W14">
        <v>0</v>
      </c>
      <c r="X14">
        <v>318.38314785496266</v>
      </c>
      <c r="Y14">
        <v>0</v>
      </c>
      <c r="Z14">
        <v>0</v>
      </c>
      <c r="AA14">
        <v>0</v>
      </c>
      <c r="AB14">
        <v>342.22171635199584</v>
      </c>
      <c r="AC14">
        <v>0</v>
      </c>
      <c r="AD14">
        <v>0</v>
      </c>
      <c r="AE14">
        <v>0</v>
      </c>
      <c r="AF14" cm="1">
        <f t="array" ref="AF14">SUM(_xlfn._xlws.FILTER(D14:AE14, ISNUMBER(SEARCH("Electricity", D$1:AE$1))))</f>
        <v>815.41821334660449</v>
      </c>
      <c r="AG14" cm="1">
        <f t="array" ref="AG14">SUM(_xlfn._xlws.FILTER(D14:AE14, ISNUMBER(SEARCH("Natural Gas", D$1:AE$1))))</f>
        <v>554.53244026863865</v>
      </c>
      <c r="AH14" cm="1">
        <f t="array" ref="AH14">SUM(_xlfn._xlws.FILTER(D14:AE14, ISNUMBER(SEARCH("Oil", D$1:AE$1))))</f>
        <v>714.57809040600432</v>
      </c>
      <c r="AI14" cm="1">
        <f t="array" ref="AI14">SUM(_xlfn._xlws.FILTER(D14:AE14, ISNUMBER(SEARCH("Heat", D$1:AE$1))))</f>
        <v>1292.0345038035334</v>
      </c>
      <c r="AJ14" s="2">
        <f>_xlfn.XLOOKUP("Electricity",LOOKUP!A:A,LOOKUP!B:B)*AF14</f>
        <v>1832244725.3898203</v>
      </c>
      <c r="AK14" s="2">
        <f>_xlfn.XLOOKUP("Natural Gas", LOOKUP!A:A, LOOKUP!B:B) * AG14</f>
        <v>1186144889.7346182</v>
      </c>
      <c r="AL14" s="2">
        <f>_xlfn.XLOOKUP("Oil",LOOKUP!A:A, LOOKUP!B:B) * AH14</f>
        <v>2230198220.1571393</v>
      </c>
      <c r="AM14" s="2">
        <f>_xlfn.XLOOKUP("Heat", LOOKUP!A:A, LOOKUP!B:B) * AI14</f>
        <v>1953556169.7509425</v>
      </c>
      <c r="AN14" s="2">
        <f t="shared" si="1"/>
        <v>7202144005.0325203</v>
      </c>
    </row>
    <row r="15" spans="1:40">
      <c r="A15">
        <v>2016</v>
      </c>
      <c r="B15" t="s">
        <v>36</v>
      </c>
      <c r="C15">
        <f t="shared" si="0"/>
        <v>7</v>
      </c>
      <c r="D15">
        <v>38.65292156523234</v>
      </c>
      <c r="E15">
        <v>18.844204758298808</v>
      </c>
      <c r="F15">
        <v>73.634861484489974</v>
      </c>
      <c r="G15">
        <v>4.3522178960609309E-2</v>
      </c>
      <c r="H15">
        <v>761.41981025580344</v>
      </c>
      <c r="I15">
        <v>0</v>
      </c>
      <c r="J15">
        <v>0</v>
      </c>
      <c r="K15">
        <v>0</v>
      </c>
      <c r="L15">
        <v>389.35426344710743</v>
      </c>
      <c r="M15">
        <v>2.1820425764159039</v>
      </c>
      <c r="N15">
        <v>43.568245286764316</v>
      </c>
      <c r="O15">
        <v>0</v>
      </c>
      <c r="P15">
        <v>59.813005067220409</v>
      </c>
      <c r="Q15">
        <v>75.512620520852082</v>
      </c>
      <c r="R15">
        <v>72.551633522603254</v>
      </c>
      <c r="S15">
        <v>0.76305503490006688</v>
      </c>
      <c r="T15">
        <v>200.43764283656057</v>
      </c>
      <c r="U15">
        <v>1061.3629743502888</v>
      </c>
      <c r="V15">
        <v>155.83947404958923</v>
      </c>
      <c r="W15">
        <v>13.576483892478166</v>
      </c>
      <c r="X15">
        <v>319.79825484252228</v>
      </c>
      <c r="Y15">
        <v>0</v>
      </c>
      <c r="Z15">
        <v>0</v>
      </c>
      <c r="AA15">
        <v>0</v>
      </c>
      <c r="AB15">
        <v>295.84880179977006</v>
      </c>
      <c r="AC15">
        <v>25.026543859237297</v>
      </c>
      <c r="AD15">
        <v>0</v>
      </c>
      <c r="AE15">
        <v>0</v>
      </c>
      <c r="AF15" cm="1">
        <f t="array" ref="AF15">SUM(_xlfn._xlws.FILTER(D15:AE15, ISNUMBER(SEARCH("Electricity", D$1:AE$1))))</f>
        <v>2065.3246998142167</v>
      </c>
      <c r="AG15" cm="1">
        <f t="array" ref="AG15">SUM(_xlfn._xlws.FILTER(D15:AE15, ISNUMBER(SEARCH("Natural Gas", D$1:AE$1))))</f>
        <v>1182.928386065093</v>
      </c>
      <c r="AH15" cm="1">
        <f t="array" ref="AH15">SUM(_xlfn._xlws.FILTER(D15:AE15, ISNUMBER(SEARCH("Oil", D$1:AE$1))))</f>
        <v>345.59421434344677</v>
      </c>
      <c r="AI15" cm="1">
        <f t="array" ref="AI15">SUM(_xlfn._xlws.FILTER(D15:AE15, ISNUMBER(SEARCH("Heat", D$1:AE$1))))</f>
        <v>1432.0231523427774</v>
      </c>
      <c r="AJ15" s="2">
        <f>_xlfn.XLOOKUP("Electricity",LOOKUP!A:A,LOOKUP!B:B)*AF15</f>
        <v>4640784600.4825449</v>
      </c>
      <c r="AK15" s="2">
        <f>_xlfn.XLOOKUP("Natural Gas", LOOKUP!A:A, LOOKUP!B:B) * AG15</f>
        <v>2530283817.7932339</v>
      </c>
      <c r="AL15" s="2">
        <f>_xlfn.XLOOKUP("Oil",LOOKUP!A:A, LOOKUP!B:B) * AH15</f>
        <v>1078599542.9658973</v>
      </c>
      <c r="AM15" s="2">
        <f>_xlfn.XLOOKUP("Heat", LOOKUP!A:A, LOOKUP!B:B) * AI15</f>
        <v>2165219006.3422794</v>
      </c>
      <c r="AN15" s="2">
        <f t="shared" si="1"/>
        <v>10414886967.583956</v>
      </c>
    </row>
    <row r="16" spans="1:40">
      <c r="A16">
        <v>2017</v>
      </c>
      <c r="B16" t="s">
        <v>36</v>
      </c>
      <c r="C16">
        <f t="shared" si="0"/>
        <v>7</v>
      </c>
      <c r="D16">
        <v>38.281557809019759</v>
      </c>
      <c r="E16">
        <v>18.433027303286185</v>
      </c>
      <c r="F16">
        <v>71.02323493536143</v>
      </c>
      <c r="G16">
        <v>4.3522178960609309E-2</v>
      </c>
      <c r="H16">
        <v>754.10435493338855</v>
      </c>
      <c r="I16">
        <v>0</v>
      </c>
      <c r="J16">
        <v>0</v>
      </c>
      <c r="K16">
        <v>0</v>
      </c>
      <c r="L16">
        <v>385.6134838134883</v>
      </c>
      <c r="M16">
        <v>2.1344307655272137</v>
      </c>
      <c r="N16">
        <v>42.022999138459618</v>
      </c>
      <c r="O16">
        <v>0</v>
      </c>
      <c r="P16">
        <v>59.238342626901684</v>
      </c>
      <c r="Q16">
        <v>73.864947534629394</v>
      </c>
      <c r="R16">
        <v>69.97842609788114</v>
      </c>
      <c r="S16">
        <v>0.7171146843232602</v>
      </c>
      <c r="T16">
        <v>198.51190804301956</v>
      </c>
      <c r="U16">
        <v>1038.2042084466343</v>
      </c>
      <c r="V16">
        <v>150.3122753881799</v>
      </c>
      <c r="W16">
        <v>12.759100609367403</v>
      </c>
      <c r="X16">
        <v>316.72574502077128</v>
      </c>
      <c r="Y16">
        <v>0</v>
      </c>
      <c r="Z16">
        <v>0</v>
      </c>
      <c r="AA16">
        <v>0</v>
      </c>
      <c r="AB16">
        <v>293.00638994942813</v>
      </c>
      <c r="AC16">
        <v>24.480468779721342</v>
      </c>
      <c r="AD16">
        <v>0</v>
      </c>
      <c r="AE16">
        <v>0</v>
      </c>
      <c r="AF16" cm="1">
        <f t="array" ref="AF16">SUM(_xlfn._xlws.FILTER(D16:AE16, ISNUMBER(SEARCH("Electricity", D$1:AE$1))))</f>
        <v>2045.4817821960169</v>
      </c>
      <c r="AG16" cm="1">
        <f t="array" ref="AG16">SUM(_xlfn._xlws.FILTER(D16:AE16, ISNUMBER(SEARCH("Natural Gas", D$1:AE$1))))</f>
        <v>1157.1170828297984</v>
      </c>
      <c r="AH16" cm="1">
        <f t="array" ref="AH16">SUM(_xlfn._xlws.FILTER(D16:AE16, ISNUMBER(SEARCH("Oil", D$1:AE$1))))</f>
        <v>333.33693555988208</v>
      </c>
      <c r="AI16" cm="1">
        <f t="array" ref="AI16">SUM(_xlfn._xlws.FILTER(D16:AE16, ISNUMBER(SEARCH("Heat", D$1:AE$1))))</f>
        <v>1400.5481293504849</v>
      </c>
      <c r="AJ16" s="2">
        <f>_xlfn.XLOOKUP("Electricity",LOOKUP!A:A,LOOKUP!B:B)*AF16</f>
        <v>4596197564.59445</v>
      </c>
      <c r="AK16" s="2">
        <f>_xlfn.XLOOKUP("Natural Gas", LOOKUP!A:A, LOOKUP!B:B) * AG16</f>
        <v>2475073440.1729388</v>
      </c>
      <c r="AL16" s="2">
        <f>_xlfn.XLOOKUP("Oil",LOOKUP!A:A, LOOKUP!B:B) * AH16</f>
        <v>1040344575.8823919</v>
      </c>
      <c r="AM16" s="2">
        <f>_xlfn.XLOOKUP("Heat", LOOKUP!A:A, LOOKUP!B:B) * AI16</f>
        <v>2117628771.5779333</v>
      </c>
      <c r="AN16" s="2">
        <f t="shared" si="1"/>
        <v>10229244352.227715</v>
      </c>
    </row>
    <row r="17" spans="1:40">
      <c r="A17">
        <v>2017</v>
      </c>
      <c r="B17" t="s">
        <v>30</v>
      </c>
      <c r="C17">
        <f t="shared" si="0"/>
        <v>7</v>
      </c>
      <c r="D17">
        <v>5.9781319569669931</v>
      </c>
      <c r="E17">
        <v>4.88367401738972</v>
      </c>
      <c r="F17">
        <v>1.6049845317500548</v>
      </c>
      <c r="G17">
        <v>4.3522178960609309E-2</v>
      </c>
      <c r="H17">
        <v>28.805716247578879</v>
      </c>
      <c r="I17">
        <v>0</v>
      </c>
      <c r="J17">
        <v>0</v>
      </c>
      <c r="K17">
        <v>0</v>
      </c>
      <c r="L17">
        <v>43.772174875066611</v>
      </c>
      <c r="M17">
        <v>0</v>
      </c>
      <c r="N17">
        <v>0</v>
      </c>
      <c r="O17">
        <v>0</v>
      </c>
      <c r="P17">
        <v>13.511877248476706</v>
      </c>
      <c r="Q17">
        <v>19.398026577853084</v>
      </c>
      <c r="R17">
        <v>12.041725189936933</v>
      </c>
      <c r="S17">
        <v>0</v>
      </c>
      <c r="T17">
        <v>61.258056280275042</v>
      </c>
      <c r="U17">
        <v>518.15093283961676</v>
      </c>
      <c r="V17">
        <v>675.58725597617229</v>
      </c>
      <c r="W17">
        <v>0</v>
      </c>
      <c r="X17">
        <v>315.32423388638563</v>
      </c>
      <c r="Y17">
        <v>0</v>
      </c>
      <c r="Z17">
        <v>0</v>
      </c>
      <c r="AA17">
        <v>0</v>
      </c>
      <c r="AB17">
        <v>338.9337697519565</v>
      </c>
      <c r="AC17">
        <v>0</v>
      </c>
      <c r="AD17">
        <v>0</v>
      </c>
      <c r="AE17">
        <v>0</v>
      </c>
      <c r="AF17" cm="1">
        <f t="array" ref="AF17">SUM(_xlfn._xlws.FILTER(D17:AE17, ISNUMBER(SEARCH("Electricity", D$1:AE$1))))</f>
        <v>807.58396024670628</v>
      </c>
      <c r="AG17" cm="1">
        <f t="array" ref="AG17">SUM(_xlfn._xlws.FILTER(D17:AE17, ISNUMBER(SEARCH("Natural Gas", D$1:AE$1))))</f>
        <v>542.43263343485955</v>
      </c>
      <c r="AH17" cm="1">
        <f t="array" ref="AH17">SUM(_xlfn._xlws.FILTER(D17:AE17, ISNUMBER(SEARCH("Oil", D$1:AE$1))))</f>
        <v>689.23396569785928</v>
      </c>
      <c r="AI17" cm="1">
        <f t="array" ref="AI17">SUM(_xlfn._xlws.FILTER(D17:AE17, ISNUMBER(SEARCH("Heat", D$1:AE$1))))</f>
        <v>1255.0397672750246</v>
      </c>
      <c r="AJ17" s="2">
        <f>_xlfn.XLOOKUP("Electricity",LOOKUP!A:A,LOOKUP!B:B)*AF17</f>
        <v>1814641158.6743491</v>
      </c>
      <c r="AK17" s="2">
        <f>_xlfn.XLOOKUP("Natural Gas", LOOKUP!A:A, LOOKUP!B:B) * AG17</f>
        <v>1160263402.9171646</v>
      </c>
      <c r="AL17" s="2">
        <f>_xlfn.XLOOKUP("Oil",LOOKUP!A:A, LOOKUP!B:B) * AH17</f>
        <v>2151099206.9430189</v>
      </c>
      <c r="AM17" s="2">
        <f>_xlfn.XLOOKUP("Heat", LOOKUP!A:A, LOOKUP!B:B) * AI17</f>
        <v>1897620128.1198373</v>
      </c>
      <c r="AN17" s="2">
        <f t="shared" si="1"/>
        <v>7023623896.6543694</v>
      </c>
    </row>
    <row r="18" spans="1:40">
      <c r="A18">
        <v>2018</v>
      </c>
      <c r="B18" t="s">
        <v>30</v>
      </c>
      <c r="C18">
        <f t="shared" si="0"/>
        <v>7</v>
      </c>
      <c r="D18">
        <v>5.9405638960443445</v>
      </c>
      <c r="E18">
        <v>5.1006353572617549</v>
      </c>
      <c r="F18">
        <v>1.65641170129856</v>
      </c>
      <c r="G18">
        <v>4.3522178960609309E-2</v>
      </c>
      <c r="H18">
        <v>28.624693996698586</v>
      </c>
      <c r="I18">
        <v>0</v>
      </c>
      <c r="J18">
        <v>0</v>
      </c>
      <c r="K18">
        <v>0</v>
      </c>
      <c r="L18">
        <v>43.497099693678734</v>
      </c>
      <c r="M18">
        <v>0</v>
      </c>
      <c r="N18">
        <v>0</v>
      </c>
      <c r="O18">
        <v>0</v>
      </c>
      <c r="P18">
        <v>13.426965267392291</v>
      </c>
      <c r="Q18">
        <v>20.259800279827942</v>
      </c>
      <c r="R18">
        <v>12.427568063029391</v>
      </c>
      <c r="S18">
        <v>0</v>
      </c>
      <c r="T18">
        <v>60.873095492037777</v>
      </c>
      <c r="U18">
        <v>541.17022533222155</v>
      </c>
      <c r="V18">
        <v>697.23453024616924</v>
      </c>
      <c r="W18">
        <v>0</v>
      </c>
      <c r="X18">
        <v>313.34265835170282</v>
      </c>
      <c r="Y18">
        <v>0</v>
      </c>
      <c r="Z18">
        <v>0</v>
      </c>
      <c r="AA18">
        <v>0</v>
      </c>
      <c r="AB18">
        <v>336.80382605007065</v>
      </c>
      <c r="AC18">
        <v>0</v>
      </c>
      <c r="AD18">
        <v>0</v>
      </c>
      <c r="AE18">
        <v>0</v>
      </c>
      <c r="AF18" cm="1">
        <f t="array" ref="AF18">SUM(_xlfn._xlws.FILTER(D18:AE18, ISNUMBER(SEARCH("Electricity", D$1:AE$1))))</f>
        <v>802.50890274762514</v>
      </c>
      <c r="AG18" cm="1">
        <f t="array" ref="AG18">SUM(_xlfn._xlws.FILTER(D18:AE18, ISNUMBER(SEARCH("Natural Gas", D$1:AE$1))))</f>
        <v>566.53066096931127</v>
      </c>
      <c r="AH18" cm="1">
        <f t="array" ref="AH18">SUM(_xlfn._xlws.FILTER(D18:AE18, ISNUMBER(SEARCH("Oil", D$1:AE$1))))</f>
        <v>711.31851001049722</v>
      </c>
      <c r="AI18" cm="1">
        <f t="array" ref="AI18">SUM(_xlfn._xlws.FILTER(D18:AE18, ISNUMBER(SEARCH("Heat", D$1:AE$1))))</f>
        <v>1299.3213732493891</v>
      </c>
      <c r="AJ18" s="2">
        <f>_xlfn.XLOOKUP("Electricity",LOOKUP!A:A,LOOKUP!B:B)*AF18</f>
        <v>1803237504.4739137</v>
      </c>
      <c r="AK18" s="2">
        <f>_xlfn.XLOOKUP("Natural Gas", LOOKUP!A:A, LOOKUP!B:B) * AG18</f>
        <v>1211809083.8133569</v>
      </c>
      <c r="AL18" s="2">
        <f>_xlfn.XLOOKUP("Oil",LOOKUP!A:A, LOOKUP!B:B) * AH18</f>
        <v>2220025069.7427616</v>
      </c>
      <c r="AM18" s="2">
        <f>_xlfn.XLOOKUP("Heat", LOOKUP!A:A, LOOKUP!B:B) * AI18</f>
        <v>1964573916.3530765</v>
      </c>
      <c r="AN18" s="2">
        <f t="shared" si="1"/>
        <v>7199645574.3831081</v>
      </c>
    </row>
    <row r="19" spans="1:40">
      <c r="A19">
        <v>2018</v>
      </c>
      <c r="B19" t="s">
        <v>36</v>
      </c>
      <c r="C19">
        <f t="shared" si="0"/>
        <v>7</v>
      </c>
      <c r="D19">
        <v>38.040987024310482</v>
      </c>
      <c r="E19">
        <v>19.251930098062886</v>
      </c>
      <c r="F19">
        <v>73.2989727213957</v>
      </c>
      <c r="G19">
        <v>4.3522178960609309E-2</v>
      </c>
      <c r="H19">
        <v>749.36537651134893</v>
      </c>
      <c r="I19">
        <v>0</v>
      </c>
      <c r="J19">
        <v>0</v>
      </c>
      <c r="K19">
        <v>0</v>
      </c>
      <c r="L19">
        <v>383.1901932342937</v>
      </c>
      <c r="M19">
        <v>2.2292546536704263</v>
      </c>
      <c r="N19">
        <v>43.369506758239467</v>
      </c>
      <c r="O19">
        <v>0</v>
      </c>
      <c r="P19">
        <v>58.866074219181009</v>
      </c>
      <c r="Q19">
        <v>77.14646016827902</v>
      </c>
      <c r="R19">
        <v>72.220685953027029</v>
      </c>
      <c r="S19">
        <v>0.74439023857945774</v>
      </c>
      <c r="T19">
        <v>197.26441007728124</v>
      </c>
      <c r="U19">
        <v>1084.327306614796</v>
      </c>
      <c r="V19">
        <v>155.12860521484848</v>
      </c>
      <c r="W19">
        <v>13.244394731129116</v>
      </c>
      <c r="X19">
        <v>314.73536204321846</v>
      </c>
      <c r="Y19">
        <v>0</v>
      </c>
      <c r="Z19">
        <v>0</v>
      </c>
      <c r="AA19">
        <v>0</v>
      </c>
      <c r="AB19">
        <v>291.16506527014985</v>
      </c>
      <c r="AC19">
        <v>25.568034265917063</v>
      </c>
      <c r="AD19">
        <v>0</v>
      </c>
      <c r="AE19">
        <v>0</v>
      </c>
      <c r="AF19" cm="1">
        <f t="array" ref="AF19">SUM(_xlfn._xlws.FILTER(D19:AE19, ISNUMBER(SEARCH("Electricity", D$1:AE$1))))</f>
        <v>2032.6274683797837</v>
      </c>
      <c r="AG19" cm="1">
        <f t="array" ref="AG19">SUM(_xlfn._xlws.FILTER(D19:AE19, ISNUMBER(SEARCH("Natural Gas", D$1:AE$1))))</f>
        <v>1208.5229858007253</v>
      </c>
      <c r="AH19" cm="1">
        <f t="array" ref="AH19">SUM(_xlfn._xlws.FILTER(D19:AE19, ISNUMBER(SEARCH("Oil", D$1:AE$1))))</f>
        <v>344.0177706475107</v>
      </c>
      <c r="AI19" cm="1">
        <f t="array" ref="AI19">SUM(_xlfn._xlws.FILTER(D19:AE19, ISNUMBER(SEARCH("Heat", D$1:AE$1))))</f>
        <v>1450.752629055595</v>
      </c>
      <c r="AJ19" s="2">
        <f>_xlfn.XLOOKUP("Electricity",LOOKUP!A:A,LOOKUP!B:B)*AF19</f>
        <v>4567313921.4493742</v>
      </c>
      <c r="AK19" s="2">
        <f>_xlfn.XLOOKUP("Natural Gas", LOOKUP!A:A, LOOKUP!B:B) * AG19</f>
        <v>2585030666.6277514</v>
      </c>
      <c r="AL19" s="2">
        <f>_xlfn.XLOOKUP("Oil",LOOKUP!A:A, LOOKUP!B:B) * AH19</f>
        <v>1073679462.1908809</v>
      </c>
      <c r="AM19" s="2">
        <f>_xlfn.XLOOKUP("Heat", LOOKUP!A:A, LOOKUP!B:B) * AI19</f>
        <v>2193537975.1320596</v>
      </c>
      <c r="AN19" s="2">
        <f t="shared" si="1"/>
        <v>10419562025.400066</v>
      </c>
    </row>
    <row r="20" spans="1:40">
      <c r="A20">
        <v>2019</v>
      </c>
      <c r="B20" t="s">
        <v>30</v>
      </c>
      <c r="C20">
        <f t="shared" si="0"/>
        <v>7</v>
      </c>
      <c r="D20">
        <v>5.808326419533806</v>
      </c>
      <c r="E20">
        <v>5.0645923116972824</v>
      </c>
      <c r="F20">
        <v>1.6603544706384434</v>
      </c>
      <c r="G20">
        <v>4.3522178960609309E-2</v>
      </c>
      <c r="H20">
        <v>27.987505782540961</v>
      </c>
      <c r="I20">
        <v>0</v>
      </c>
      <c r="J20">
        <v>0</v>
      </c>
      <c r="K20">
        <v>0</v>
      </c>
      <c r="L20">
        <v>42.528850416392203</v>
      </c>
      <c r="M20">
        <v>0</v>
      </c>
      <c r="N20">
        <v>0</v>
      </c>
      <c r="O20">
        <v>0</v>
      </c>
      <c r="P20">
        <v>13.128079835769057</v>
      </c>
      <c r="Q20">
        <v>20.11663676127268</v>
      </c>
      <c r="R20">
        <v>12.457149497578429</v>
      </c>
      <c r="S20">
        <v>0</v>
      </c>
      <c r="T20">
        <v>59.518055015053406</v>
      </c>
      <c r="U20">
        <v>537.34610897738048</v>
      </c>
      <c r="V20">
        <v>698.89416288846905</v>
      </c>
      <c r="W20">
        <v>0</v>
      </c>
      <c r="X20">
        <v>306.36762312800568</v>
      </c>
      <c r="Y20">
        <v>0</v>
      </c>
      <c r="Z20">
        <v>0</v>
      </c>
      <c r="AA20">
        <v>0</v>
      </c>
      <c r="AB20">
        <v>329.30654316323688</v>
      </c>
      <c r="AC20">
        <v>0</v>
      </c>
      <c r="AD20">
        <v>0</v>
      </c>
      <c r="AE20">
        <v>0</v>
      </c>
      <c r="AF20" cm="1">
        <f t="array" ref="AF20">SUM(_xlfn._xlws.FILTER(D20:AE20, ISNUMBER(SEARCH("Electricity", D$1:AE$1))))</f>
        <v>784.644983760532</v>
      </c>
      <c r="AG20" cm="1">
        <f t="array" ref="AG20">SUM(_xlfn._xlws.FILTER(D20:AE20, ISNUMBER(SEARCH("Natural Gas", D$1:AE$1))))</f>
        <v>562.52733805035041</v>
      </c>
      <c r="AH20" cm="1">
        <f t="array" ref="AH20">SUM(_xlfn._xlws.FILTER(D20:AE20, ISNUMBER(SEARCH("Oil", D$1:AE$1))))</f>
        <v>713.01166685668591</v>
      </c>
      <c r="AI20" cm="1">
        <f t="array" ref="AI20">SUM(_xlfn._xlws.FILTER(D20:AE20, ISNUMBER(SEARCH("Heat", D$1:AE$1))))</f>
        <v>1295.8018490598636</v>
      </c>
      <c r="AJ20" s="2">
        <f>_xlfn.XLOOKUP("Electricity",LOOKUP!A:A,LOOKUP!B:B)*AF20</f>
        <v>1763097278.5099154</v>
      </c>
      <c r="AK20" s="2">
        <f>_xlfn.XLOOKUP("Natural Gas", LOOKUP!A:A, LOOKUP!B:B) * AG20</f>
        <v>1203245976.0896995</v>
      </c>
      <c r="AL20" s="2">
        <f>_xlfn.XLOOKUP("Oil",LOOKUP!A:A, LOOKUP!B:B) * AH20</f>
        <v>2225309412.2597165</v>
      </c>
      <c r="AM20" s="2">
        <f>_xlfn.XLOOKUP("Heat", LOOKUP!A:A, LOOKUP!B:B) * AI20</f>
        <v>1959252395.7785137</v>
      </c>
      <c r="AN20" s="2">
        <f t="shared" si="1"/>
        <v>7150905062.637845</v>
      </c>
    </row>
    <row r="21" spans="1:40">
      <c r="A21">
        <v>2019</v>
      </c>
      <c r="B21" t="s">
        <v>36</v>
      </c>
      <c r="C21">
        <f t="shared" si="0"/>
        <v>7</v>
      </c>
      <c r="D21">
        <v>37.194191296481584</v>
      </c>
      <c r="E21">
        <v>19.115888576737383</v>
      </c>
      <c r="F21">
        <v>73.473446822287585</v>
      </c>
      <c r="G21">
        <v>4.3522178960609309E-2</v>
      </c>
      <c r="H21">
        <v>732.68443710756367</v>
      </c>
      <c r="I21">
        <v>0</v>
      </c>
      <c r="J21">
        <v>0</v>
      </c>
      <c r="K21">
        <v>0</v>
      </c>
      <c r="L21">
        <v>374.66034572089023</v>
      </c>
      <c r="M21">
        <v>2.2135018853525219</v>
      </c>
      <c r="N21">
        <v>43.472739524222824</v>
      </c>
      <c r="O21">
        <v>0</v>
      </c>
      <c r="P21">
        <v>57.555710212826341</v>
      </c>
      <c r="Q21">
        <v>76.601313694511916</v>
      </c>
      <c r="R21">
        <v>72.392593399743149</v>
      </c>
      <c r="S21">
        <v>0.72978619742165518</v>
      </c>
      <c r="T21">
        <v>192.87328690270695</v>
      </c>
      <c r="U21">
        <v>1076.6650340189954</v>
      </c>
      <c r="V21">
        <v>155.49785901081023</v>
      </c>
      <c r="W21">
        <v>12.984555636338317</v>
      </c>
      <c r="X21">
        <v>307.72932511245853</v>
      </c>
      <c r="Y21">
        <v>0</v>
      </c>
      <c r="Z21">
        <v>0</v>
      </c>
      <c r="AA21">
        <v>0</v>
      </c>
      <c r="AB21">
        <v>284.68370522535866</v>
      </c>
      <c r="AC21">
        <v>25.38736073027048</v>
      </c>
      <c r="AD21">
        <v>0</v>
      </c>
      <c r="AE21">
        <v>0</v>
      </c>
      <c r="AF21" cm="1">
        <f t="array" ref="AF21">SUM(_xlfn._xlws.FILTER(D21:AE21, ISNUMBER(SEARCH("Electricity", D$1:AE$1))))</f>
        <v>1987.381001578286</v>
      </c>
      <c r="AG21" cm="1">
        <f t="array" ref="AG21">SUM(_xlfn._xlws.FILTER(D21:AE21, ISNUMBER(SEARCH("Natural Gas", D$1:AE$1))))</f>
        <v>1199.9830989058678</v>
      </c>
      <c r="AH21" cm="1">
        <f t="array" ref="AH21">SUM(_xlfn._xlws.FILTER(D21:AE21, ISNUMBER(SEARCH("Oil", D$1:AE$1))))</f>
        <v>344.83663875706384</v>
      </c>
      <c r="AI21" cm="1">
        <f t="array" ref="AI21">SUM(_xlfn._xlws.FILTER(D21:AE21, ISNUMBER(SEARCH("Heat", D$1:AE$1))))</f>
        <v>1438.7940439452334</v>
      </c>
      <c r="AJ21" s="2">
        <f>_xlfn.XLOOKUP("Electricity",LOOKUP!A:A,LOOKUP!B:B)*AF21</f>
        <v>4465645110.5464087</v>
      </c>
      <c r="AK21" s="2">
        <f>_xlfn.XLOOKUP("Natural Gas", LOOKUP!A:A, LOOKUP!B:B) * AG21</f>
        <v>2566763848.5596514</v>
      </c>
      <c r="AL21" s="2">
        <f>_xlfn.XLOOKUP("Oil",LOOKUP!A:A, LOOKUP!B:B) * AH21</f>
        <v>1076235149.5607963</v>
      </c>
      <c r="AM21" s="2">
        <f>_xlfn.XLOOKUP("Heat", LOOKUP!A:A, LOOKUP!B:B) * AI21</f>
        <v>2175456594.4451928</v>
      </c>
      <c r="AN21" s="2">
        <f t="shared" si="1"/>
        <v>10284100703.112049</v>
      </c>
    </row>
    <row r="22" spans="1:40">
      <c r="A22">
        <v>2020</v>
      </c>
      <c r="B22" t="s">
        <v>36</v>
      </c>
      <c r="C22">
        <f t="shared" si="0"/>
        <v>7</v>
      </c>
      <c r="D22">
        <v>32.880374247732718</v>
      </c>
      <c r="E22">
        <v>17.887005999585316</v>
      </c>
      <c r="F22">
        <v>68.156165765466042</v>
      </c>
      <c r="G22">
        <v>0</v>
      </c>
      <c r="H22">
        <v>647.70701170924451</v>
      </c>
      <c r="I22">
        <v>0</v>
      </c>
      <c r="J22">
        <v>0</v>
      </c>
      <c r="K22">
        <v>0</v>
      </c>
      <c r="L22">
        <v>331.20688886313064</v>
      </c>
      <c r="M22">
        <v>2.0712048694181875</v>
      </c>
      <c r="N22">
        <v>40.326612802831988</v>
      </c>
      <c r="O22">
        <v>0</v>
      </c>
      <c r="P22">
        <v>50.880345180963793</v>
      </c>
      <c r="Q22">
        <v>71.676927396262627</v>
      </c>
      <c r="R22">
        <v>67.15353381853572</v>
      </c>
      <c r="S22">
        <v>0.73350447925747764</v>
      </c>
      <c r="T22">
        <v>170.50366292951858</v>
      </c>
      <c r="U22">
        <v>1007.4506265158626</v>
      </c>
      <c r="V22">
        <v>144.24446263627564</v>
      </c>
      <c r="W22">
        <v>13.050712323789242</v>
      </c>
      <c r="X22">
        <v>272.03859054349152</v>
      </c>
      <c r="Y22">
        <v>0</v>
      </c>
      <c r="Z22">
        <v>0</v>
      </c>
      <c r="AA22">
        <v>0</v>
      </c>
      <c r="AB22">
        <v>251.66582317724647</v>
      </c>
      <c r="AC22">
        <v>23.755310765338706</v>
      </c>
      <c r="AD22">
        <v>0</v>
      </c>
      <c r="AE22">
        <v>0</v>
      </c>
      <c r="AF22" cm="1">
        <f t="array" ref="AF22">SUM(_xlfn._xlws.FILTER(D22:AE22, ISNUMBER(SEARCH("Electricity", D$1:AE$1))))</f>
        <v>1756.8826966513282</v>
      </c>
      <c r="AG22" cm="1">
        <f t="array" ref="AG22">SUM(_xlfn._xlws.FILTER(D22:AE22, ISNUMBER(SEARCH("Natural Gas", D$1:AE$1))))</f>
        <v>1122.8410755464674</v>
      </c>
      <c r="AH22" cm="1">
        <f t="array" ref="AH22">SUM(_xlfn._xlws.FILTER(D22:AE22, ISNUMBER(SEARCH("Oil", D$1:AE$1))))</f>
        <v>319.88077502310944</v>
      </c>
      <c r="AI22" cm="1">
        <f t="array" ref="AI22">SUM(_xlfn._xlws.FILTER(D22:AE22, ISNUMBER(SEARCH("Heat", D$1:AE$1))))</f>
        <v>1335.9829688847035</v>
      </c>
      <c r="AJ22" s="2">
        <f>_xlfn.XLOOKUP("Electricity",LOOKUP!A:A,LOOKUP!B:B)*AF22</f>
        <v>3947715419.3755345</v>
      </c>
      <c r="AK22" s="2">
        <f>_xlfn.XLOOKUP("Natural Gas", LOOKUP!A:A, LOOKUP!B:B) * AG22</f>
        <v>2401757060.593894</v>
      </c>
      <c r="AL22" s="2">
        <f>_xlfn.XLOOKUP("Oil",LOOKUP!A:A, LOOKUP!B:B) * AH22</f>
        <v>998347898.84712458</v>
      </c>
      <c r="AM22" s="2">
        <f>_xlfn.XLOOKUP("Heat", LOOKUP!A:A, LOOKUP!B:B) * AI22</f>
        <v>2020006248.9536717</v>
      </c>
      <c r="AN22" s="2">
        <f t="shared" si="1"/>
        <v>9367826627.7702255</v>
      </c>
    </row>
    <row r="23" spans="1:40">
      <c r="A23">
        <v>2020</v>
      </c>
      <c r="B23" t="s">
        <v>30</v>
      </c>
      <c r="C23">
        <f t="shared" si="0"/>
        <v>7</v>
      </c>
      <c r="D23">
        <v>5.1346712959808549</v>
      </c>
      <c r="E23">
        <v>4.7390103107749191</v>
      </c>
      <c r="F23">
        <v>1.5401944433609873</v>
      </c>
      <c r="G23">
        <v>0</v>
      </c>
      <c r="H23">
        <v>24.74148871943833</v>
      </c>
      <c r="I23">
        <v>0</v>
      </c>
      <c r="J23">
        <v>0</v>
      </c>
      <c r="K23">
        <v>0</v>
      </c>
      <c r="L23">
        <v>37.596314619941708</v>
      </c>
      <c r="M23">
        <v>0</v>
      </c>
      <c r="N23">
        <v>0</v>
      </c>
      <c r="O23">
        <v>0</v>
      </c>
      <c r="P23">
        <v>11.60547287379879</v>
      </c>
      <c r="Q23">
        <v>18.823420161500888</v>
      </c>
      <c r="R23">
        <v>11.555624281187258</v>
      </c>
      <c r="S23">
        <v>0</v>
      </c>
      <c r="T23">
        <v>52.61509540005035</v>
      </c>
      <c r="U23">
        <v>502.80231737847265</v>
      </c>
      <c r="V23">
        <v>648.31511897838072</v>
      </c>
      <c r="W23">
        <v>0</v>
      </c>
      <c r="X23">
        <v>270.83482002712799</v>
      </c>
      <c r="Y23">
        <v>0</v>
      </c>
      <c r="Z23">
        <v>0</v>
      </c>
      <c r="AA23">
        <v>0</v>
      </c>
      <c r="AB23">
        <v>291.11326268998982</v>
      </c>
      <c r="AC23">
        <v>0</v>
      </c>
      <c r="AD23">
        <v>0</v>
      </c>
      <c r="AE23">
        <v>0</v>
      </c>
      <c r="AF23" cm="1">
        <f t="array" ref="AF23">SUM(_xlfn._xlws.FILTER(D23:AE23, ISNUMBER(SEARCH("Electricity", D$1:AE$1))))</f>
        <v>693.64112562632783</v>
      </c>
      <c r="AG23" cm="1">
        <f t="array" ref="AG23">SUM(_xlfn._xlws.FILTER(D23:AE23, ISNUMBER(SEARCH("Natural Gas", D$1:AE$1))))</f>
        <v>526.36474785074847</v>
      </c>
      <c r="AH23" cm="1">
        <f t="array" ref="AH23">SUM(_xlfn._xlws.FILTER(D23:AE23, ISNUMBER(SEARCH("Oil", D$1:AE$1))))</f>
        <v>661.410937702929</v>
      </c>
      <c r="AI23" cm="1">
        <f t="array" ref="AI23">SUM(_xlfn._xlws.FILTER(D23:AE23, ISNUMBER(SEARCH("Heat", D$1:AE$1))))</f>
        <v>1203.7325317569039</v>
      </c>
      <c r="AJ23" s="2">
        <f>_xlfn.XLOOKUP("Electricity",LOOKUP!A:A,LOOKUP!B:B)*AF23</f>
        <v>1558611609.2823586</v>
      </c>
      <c r="AK23" s="2">
        <f>_xlfn.XLOOKUP("Natural Gas", LOOKUP!A:A, LOOKUP!B:B) * AG23</f>
        <v>1125894195.652751</v>
      </c>
      <c r="AL23" s="2">
        <f>_xlfn.XLOOKUP("Oil",LOOKUP!A:A, LOOKUP!B:B) * AH23</f>
        <v>2064263536.5708413</v>
      </c>
      <c r="AM23" s="2">
        <f>_xlfn.XLOOKUP("Heat", LOOKUP!A:A, LOOKUP!B:B) * AI23</f>
        <v>1820043588.0164387</v>
      </c>
      <c r="AN23" s="2">
        <f t="shared" si="1"/>
        <v>6568812929.5223894</v>
      </c>
    </row>
    <row r="24" spans="1:40">
      <c r="A24">
        <v>2021</v>
      </c>
      <c r="B24" t="s">
        <v>30</v>
      </c>
      <c r="C24">
        <f t="shared" si="0"/>
        <v>7</v>
      </c>
      <c r="D24">
        <v>5.2744913168977998</v>
      </c>
      <c r="E24">
        <v>4.8730906891478476</v>
      </c>
      <c r="F24">
        <v>1.6113767760540867</v>
      </c>
      <c r="G24">
        <v>0</v>
      </c>
      <c r="H24">
        <v>25.415213534691063</v>
      </c>
      <c r="I24">
        <v>0</v>
      </c>
      <c r="J24">
        <v>0</v>
      </c>
      <c r="K24">
        <v>0</v>
      </c>
      <c r="L24">
        <v>38.620083658609275</v>
      </c>
      <c r="M24">
        <v>0</v>
      </c>
      <c r="N24">
        <v>0</v>
      </c>
      <c r="O24">
        <v>0</v>
      </c>
      <c r="P24">
        <v>11.921496503439062</v>
      </c>
      <c r="Q24">
        <v>19.355989439054103</v>
      </c>
      <c r="R24">
        <v>12.089684312117484</v>
      </c>
      <c r="S24">
        <v>0</v>
      </c>
      <c r="T24">
        <v>54.047834384752349</v>
      </c>
      <c r="U24">
        <v>517.02805662356559</v>
      </c>
      <c r="V24">
        <v>678.27794781990087</v>
      </c>
      <c r="W24">
        <v>0</v>
      </c>
      <c r="X24">
        <v>278.20980627617399</v>
      </c>
      <c r="Y24">
        <v>0</v>
      </c>
      <c r="Z24">
        <v>0</v>
      </c>
      <c r="AA24">
        <v>0</v>
      </c>
      <c r="AB24">
        <v>299.04044247078218</v>
      </c>
      <c r="AC24">
        <v>0</v>
      </c>
      <c r="AD24">
        <v>0</v>
      </c>
      <c r="AE24">
        <v>0</v>
      </c>
      <c r="AF24" cm="1">
        <f t="array" ref="AF24">SUM(_xlfn._xlws.FILTER(D24:AE24, ISNUMBER(SEARCH("Electricity", D$1:AE$1))))</f>
        <v>712.52936814534564</v>
      </c>
      <c r="AG24" cm="1">
        <f t="array" ref="AG24">SUM(_xlfn._xlws.FILTER(D24:AE24, ISNUMBER(SEARCH("Natural Gas", D$1:AE$1))))</f>
        <v>541.25713675176758</v>
      </c>
      <c r="AH24" cm="1">
        <f t="array" ref="AH24">SUM(_xlfn._xlws.FILTER(D24:AE24, ISNUMBER(SEARCH("Oil", D$1:AE$1))))</f>
        <v>691.9790089080725</v>
      </c>
      <c r="AI24" cm="1">
        <f t="array" ref="AI24">SUM(_xlfn._xlws.FILTER(D24:AE24, ISNUMBER(SEARCH("Heat", D$1:AE$1))))</f>
        <v>1249.3538388282188</v>
      </c>
      <c r="AJ24" s="2">
        <f>_xlfn.XLOOKUP("Electricity",LOOKUP!A:A,LOOKUP!B:B)*AF24</f>
        <v>1601053490.2225916</v>
      </c>
      <c r="AK24" s="2">
        <f>_xlfn.XLOOKUP("Natural Gas", LOOKUP!A:A, LOOKUP!B:B) * AG24</f>
        <v>1157749015.5120308</v>
      </c>
      <c r="AL24" s="2">
        <f>_xlfn.XLOOKUP("Oil",LOOKUP!A:A, LOOKUP!B:B) * AH24</f>
        <v>2159666486.8020945</v>
      </c>
      <c r="AM24" s="2">
        <f>_xlfn.XLOOKUP("Heat", LOOKUP!A:A, LOOKUP!B:B) * AI24</f>
        <v>1889023004.3082669</v>
      </c>
      <c r="AN24" s="2">
        <f t="shared" si="1"/>
        <v>6807491996.8449831</v>
      </c>
    </row>
    <row r="25" spans="1:40">
      <c r="A25">
        <v>2021</v>
      </c>
      <c r="B25" t="s">
        <v>36</v>
      </c>
      <c r="C25">
        <f t="shared" si="0"/>
        <v>7</v>
      </c>
      <c r="D25">
        <v>33.775725546787349</v>
      </c>
      <c r="E25">
        <v>18.393081398267256</v>
      </c>
      <c r="F25">
        <v>71.306102377376249</v>
      </c>
      <c r="G25">
        <v>0</v>
      </c>
      <c r="H25">
        <v>665.34444217068926</v>
      </c>
      <c r="I25">
        <v>0</v>
      </c>
      <c r="J25">
        <v>0</v>
      </c>
      <c r="K25">
        <v>0</v>
      </c>
      <c r="L25">
        <v>340.22584089710551</v>
      </c>
      <c r="M25">
        <v>2.1298052763318478</v>
      </c>
      <c r="N25">
        <v>42.19036603301047</v>
      </c>
      <c r="O25">
        <v>0</v>
      </c>
      <c r="P25">
        <v>52.265845930161163</v>
      </c>
      <c r="Q25">
        <v>73.704876042850032</v>
      </c>
      <c r="R25">
        <v>70.257132332602026</v>
      </c>
      <c r="S25">
        <v>0.70013779225707085</v>
      </c>
      <c r="T25">
        <v>175.14657468433364</v>
      </c>
      <c r="U25">
        <v>1035.9543334793536</v>
      </c>
      <c r="V25">
        <v>150.91093086875858</v>
      </c>
      <c r="W25">
        <v>12.457043102190157</v>
      </c>
      <c r="X25">
        <v>279.44635614861994</v>
      </c>
      <c r="Y25">
        <v>0</v>
      </c>
      <c r="Z25">
        <v>0</v>
      </c>
      <c r="AA25">
        <v>0</v>
      </c>
      <c r="AB25">
        <v>258.5188267352865</v>
      </c>
      <c r="AC25">
        <v>24.427417565474002</v>
      </c>
      <c r="AD25">
        <v>0</v>
      </c>
      <c r="AE25">
        <v>0</v>
      </c>
      <c r="AF25" cm="1">
        <f t="array" ref="AF25">SUM(_xlfn._xlws.FILTER(D25:AE25, ISNUMBER(SEARCH("Electricity", D$1:AE$1))))</f>
        <v>1804.7236121129836</v>
      </c>
      <c r="AG25" cm="1">
        <f t="array" ref="AG25">SUM(_xlfn._xlws.FILTER(D25:AE25, ISNUMBER(SEARCH("Natural Gas", D$1:AE$1))))</f>
        <v>1154.6095137622769</v>
      </c>
      <c r="AH25" cm="1">
        <f t="array" ref="AH25">SUM(_xlfn._xlws.FILTER(D25:AE25, ISNUMBER(SEARCH("Oil", D$1:AE$1))))</f>
        <v>334.66453161174729</v>
      </c>
      <c r="AI25" cm="1">
        <f t="array" ref="AI25">SUM(_xlfn._xlws.FILTER(D25:AE25, ISNUMBER(SEARCH("Heat", D$1:AE$1))))</f>
        <v>1375.1690199268933</v>
      </c>
      <c r="AJ25" s="2">
        <f>_xlfn.XLOOKUP("Electricity",LOOKUP!A:A,LOOKUP!B:B)*AF25</f>
        <v>4055213956.4178739</v>
      </c>
      <c r="AK25" s="2">
        <f>_xlfn.XLOOKUP("Natural Gas", LOOKUP!A:A, LOOKUP!B:B) * AG25</f>
        <v>2469709749.9375105</v>
      </c>
      <c r="AL25" s="2">
        <f>_xlfn.XLOOKUP("Oil",LOOKUP!A:A, LOOKUP!B:B) * AH25</f>
        <v>1044488003.1602633</v>
      </c>
      <c r="AM25" s="2">
        <f>_xlfn.XLOOKUP("Heat", LOOKUP!A:A, LOOKUP!B:B) * AI25</f>
        <v>2079255558.1294627</v>
      </c>
      <c r="AN25" s="2">
        <f t="shared" si="1"/>
        <v>9648667267.6451111</v>
      </c>
    </row>
    <row r="26" spans="1:40">
      <c r="A26">
        <v>2016</v>
      </c>
      <c r="B26" t="s">
        <v>35</v>
      </c>
      <c r="C26">
        <f t="shared" si="0"/>
        <v>8</v>
      </c>
      <c r="D26">
        <v>4.3994629466165929</v>
      </c>
      <c r="E26">
        <v>4.2380314415716498</v>
      </c>
      <c r="F26">
        <v>0</v>
      </c>
      <c r="G26">
        <v>4.3522178960609309E-2</v>
      </c>
      <c r="H26">
        <v>0.40040122642934212</v>
      </c>
      <c r="I26">
        <v>0</v>
      </c>
      <c r="J26">
        <v>0</v>
      </c>
      <c r="K26">
        <v>0</v>
      </c>
      <c r="L26">
        <v>19.728857133039398</v>
      </c>
      <c r="M26">
        <v>0</v>
      </c>
      <c r="N26">
        <v>0</v>
      </c>
      <c r="O26">
        <v>0</v>
      </c>
      <c r="P26">
        <v>0.93591929353761061</v>
      </c>
      <c r="Q26">
        <v>8.1612778124137364</v>
      </c>
      <c r="R26">
        <v>1.5855610051054416</v>
      </c>
      <c r="S26">
        <v>3.360013837080885</v>
      </c>
      <c r="T26">
        <v>0.40602183728430075</v>
      </c>
      <c r="U26">
        <v>98.623885123497246</v>
      </c>
      <c r="V26">
        <v>17.840543556120657</v>
      </c>
      <c r="W26">
        <v>100.98296838747825</v>
      </c>
      <c r="X26">
        <v>32.593734688351354</v>
      </c>
      <c r="Y26">
        <v>0</v>
      </c>
      <c r="Z26">
        <v>0</v>
      </c>
      <c r="AA26">
        <v>0</v>
      </c>
      <c r="AB26">
        <v>17.080520352672291</v>
      </c>
      <c r="AC26">
        <v>0</v>
      </c>
      <c r="AD26">
        <v>0</v>
      </c>
      <c r="AE26">
        <v>0</v>
      </c>
      <c r="AF26" cm="1">
        <f t="array" ref="AF26">SUM(_xlfn._xlws.FILTER(D26:AE26, ISNUMBER(SEARCH("Electricity", D$1:AE$1))))</f>
        <v>75.544917477930895</v>
      </c>
      <c r="AG26" cm="1">
        <f t="array" ref="AG26">SUM(_xlfn._xlws.FILTER(D26:AE26, ISNUMBER(SEARCH("Natural Gas", D$1:AE$1))))</f>
        <v>111.02319437748264</v>
      </c>
      <c r="AH26" cm="1">
        <f t="array" ref="AH26">SUM(_xlfn._xlws.FILTER(D26:AE26, ISNUMBER(SEARCH("Oil", D$1:AE$1))))</f>
        <v>19.426104561226097</v>
      </c>
      <c r="AI26" cm="1">
        <f t="array" ref="AI26">SUM(_xlfn._xlws.FILTER(D26:AE26, ISNUMBER(SEARCH("Heat", D$1:AE$1))))</f>
        <v>221.25695492042195</v>
      </c>
      <c r="AJ26" s="2">
        <f>_xlfn.XLOOKUP("Electricity",LOOKUP!A:A,LOOKUP!B:B)*AF26</f>
        <v>169749429.57291073</v>
      </c>
      <c r="AK26" s="2">
        <f>_xlfn.XLOOKUP("Natural Gas", LOOKUP!A:A, LOOKUP!B:B) * AG26</f>
        <v>237478612.77343535</v>
      </c>
      <c r="AL26" s="2">
        <f>_xlfn.XLOOKUP("Oil",LOOKUP!A:A, LOOKUP!B:B) * AH26</f>
        <v>60628872.335586652</v>
      </c>
      <c r="AM26" s="2">
        <f>_xlfn.XLOOKUP("Heat", LOOKUP!A:A, LOOKUP!B:B) * AI26</f>
        <v>334540515.83967799</v>
      </c>
      <c r="AN26" s="2">
        <f t="shared" si="1"/>
        <v>802397430.52161074</v>
      </c>
    </row>
    <row r="27" spans="1:40">
      <c r="A27">
        <v>2017</v>
      </c>
      <c r="B27" t="s">
        <v>35</v>
      </c>
      <c r="C27">
        <f t="shared" si="0"/>
        <v>8</v>
      </c>
      <c r="D27">
        <v>4.3571944448057707</v>
      </c>
      <c r="E27">
        <v>4.1455582910853446</v>
      </c>
      <c r="F27">
        <v>0</v>
      </c>
      <c r="G27">
        <v>4.3522178960609309E-2</v>
      </c>
      <c r="H27">
        <v>0.39655431143772946</v>
      </c>
      <c r="I27">
        <v>0</v>
      </c>
      <c r="J27">
        <v>0</v>
      </c>
      <c r="K27">
        <v>0</v>
      </c>
      <c r="L27">
        <v>19.539309171487719</v>
      </c>
      <c r="M27">
        <v>0</v>
      </c>
      <c r="N27">
        <v>0</v>
      </c>
      <c r="O27">
        <v>0</v>
      </c>
      <c r="P27">
        <v>0.92692730818992153</v>
      </c>
      <c r="Q27">
        <v>7.9832000700202066</v>
      </c>
      <c r="R27">
        <v>1.5293255056054049</v>
      </c>
      <c r="S27">
        <v>3.1577214642396094</v>
      </c>
      <c r="T27">
        <v>0.40212092142872269</v>
      </c>
      <c r="U27">
        <v>96.471928136791391</v>
      </c>
      <c r="V27">
        <v>17.207788414565012</v>
      </c>
      <c r="W27">
        <v>94.903206433460213</v>
      </c>
      <c r="X27">
        <v>32.280585481183799</v>
      </c>
      <c r="Y27">
        <v>0</v>
      </c>
      <c r="Z27">
        <v>0</v>
      </c>
      <c r="AA27">
        <v>0</v>
      </c>
      <c r="AB27">
        <v>16.916416684970773</v>
      </c>
      <c r="AC27">
        <v>0</v>
      </c>
      <c r="AD27">
        <v>0</v>
      </c>
      <c r="AE27">
        <v>0</v>
      </c>
      <c r="AF27" cm="1">
        <f t="array" ref="AF27">SUM(_xlfn._xlws.FILTER(D27:AE27, ISNUMBER(SEARCH("Electricity", D$1:AE$1))))</f>
        <v>74.819108323504437</v>
      </c>
      <c r="AG27" cm="1">
        <f t="array" ref="AG27">SUM(_xlfn._xlws.FILTER(D27:AE27, ISNUMBER(SEARCH("Natural Gas", D$1:AE$1))))</f>
        <v>108.60068649789694</v>
      </c>
      <c r="AH27" cm="1">
        <f t="array" ref="AH27">SUM(_xlfn._xlws.FILTER(D27:AE27, ISNUMBER(SEARCH("Oil", D$1:AE$1))))</f>
        <v>18.737113920170419</v>
      </c>
      <c r="AI27" cm="1">
        <f t="array" ref="AI27">SUM(_xlfn._xlws.FILTER(D27:AE27, ISNUMBER(SEARCH("Heat", D$1:AE$1))))</f>
        <v>212.18628754944558</v>
      </c>
      <c r="AJ27" s="2">
        <f>_xlfn.XLOOKUP("Electricity",LOOKUP!A:A,LOOKUP!B:B)*AF27</f>
        <v>168118536.40291446</v>
      </c>
      <c r="AK27" s="2">
        <f>_xlfn.XLOOKUP("Natural Gas", LOOKUP!A:A, LOOKUP!B:B) * AG27</f>
        <v>232296868.41900158</v>
      </c>
      <c r="AL27" s="2">
        <f>_xlfn.XLOOKUP("Oil",LOOKUP!A:A, LOOKUP!B:B) * AH27</f>
        <v>58478532.544851877</v>
      </c>
      <c r="AM27" s="2">
        <f>_xlfn.XLOOKUP("Heat", LOOKUP!A:A, LOOKUP!B:B) * AI27</f>
        <v>320825666.77476174</v>
      </c>
      <c r="AN27" s="2">
        <f t="shared" si="1"/>
        <v>779719604.14152968</v>
      </c>
    </row>
    <row r="28" spans="1:40">
      <c r="A28">
        <v>2018</v>
      </c>
      <c r="B28" t="s">
        <v>35</v>
      </c>
      <c r="C28">
        <f t="shared" si="0"/>
        <v>8</v>
      </c>
      <c r="D28">
        <v>4.3298127564234123</v>
      </c>
      <c r="E28">
        <v>4.3297282168725362</v>
      </c>
      <c r="F28">
        <v>0</v>
      </c>
      <c r="G28">
        <v>4.3522178960609309E-2</v>
      </c>
      <c r="H28">
        <v>0.39406226598967442</v>
      </c>
      <c r="I28">
        <v>0</v>
      </c>
      <c r="J28">
        <v>0</v>
      </c>
      <c r="K28">
        <v>0</v>
      </c>
      <c r="L28">
        <v>19.416519316291321</v>
      </c>
      <c r="M28">
        <v>0</v>
      </c>
      <c r="N28">
        <v>0</v>
      </c>
      <c r="O28">
        <v>0</v>
      </c>
      <c r="P28">
        <v>0.92110226755254276</v>
      </c>
      <c r="Q28">
        <v>8.3378604706715738</v>
      </c>
      <c r="R28">
        <v>1.578328396608887</v>
      </c>
      <c r="S28">
        <v>3.277825828306713</v>
      </c>
      <c r="T28">
        <v>0.399593894025639</v>
      </c>
      <c r="U28">
        <v>100.7577749631904</v>
      </c>
      <c r="V28">
        <v>17.759163106871675</v>
      </c>
      <c r="W28">
        <v>98.512862758662578</v>
      </c>
      <c r="X28">
        <v>32.077726291941154</v>
      </c>
      <c r="Y28">
        <v>0</v>
      </c>
      <c r="Z28">
        <v>0</v>
      </c>
      <c r="AA28">
        <v>0</v>
      </c>
      <c r="AB28">
        <v>16.810109735377054</v>
      </c>
      <c r="AC28">
        <v>0</v>
      </c>
      <c r="AD28">
        <v>0</v>
      </c>
      <c r="AE28">
        <v>0</v>
      </c>
      <c r="AF28" cm="1">
        <f t="array" ref="AF28">SUM(_xlfn._xlws.FILTER(D28:AE28, ISNUMBER(SEARCH("Electricity", D$1:AE$1))))</f>
        <v>74.348926527600796</v>
      </c>
      <c r="AG28" cm="1">
        <f t="array" ref="AG28">SUM(_xlfn._xlws.FILTER(D28:AE28, ISNUMBER(SEARCH("Natural Gas", D$1:AE$1))))</f>
        <v>113.42536365073451</v>
      </c>
      <c r="AH28" cm="1">
        <f t="array" ref="AH28">SUM(_xlfn._xlws.FILTER(D28:AE28, ISNUMBER(SEARCH("Oil", D$1:AE$1))))</f>
        <v>19.337491503480564</v>
      </c>
      <c r="AI28" cm="1">
        <f t="array" ref="AI28">SUM(_xlfn._xlws.FILTER(D28:AE28, ISNUMBER(SEARCH("Heat", D$1:AE$1))))</f>
        <v>220.75074273001761</v>
      </c>
      <c r="AJ28" s="2">
        <f>_xlfn.XLOOKUP("Electricity",LOOKUP!A:A,LOOKUP!B:B)*AF28</f>
        <v>167062037.90751898</v>
      </c>
      <c r="AK28" s="2">
        <f>_xlfn.XLOOKUP("Natural Gas", LOOKUP!A:A, LOOKUP!B:B) * AG28</f>
        <v>242616852.84892112</v>
      </c>
      <c r="AL28" s="2">
        <f>_xlfn.XLOOKUP("Oil",LOOKUP!A:A, LOOKUP!B:B) * AH28</f>
        <v>60352310.982362837</v>
      </c>
      <c r="AM28" s="2">
        <f>_xlfn.XLOOKUP("Heat", LOOKUP!A:A, LOOKUP!B:B) * AI28</f>
        <v>333775123.00778663</v>
      </c>
      <c r="AN28" s="2">
        <f t="shared" si="1"/>
        <v>803806324.74658954</v>
      </c>
    </row>
    <row r="29" spans="1:40">
      <c r="A29">
        <v>2019</v>
      </c>
      <c r="B29" t="s">
        <v>35</v>
      </c>
      <c r="C29">
        <f t="shared" si="0"/>
        <v>8</v>
      </c>
      <c r="D29">
        <v>4.2334307424105972</v>
      </c>
      <c r="E29">
        <v>4.2991326968104433</v>
      </c>
      <c r="F29">
        <v>0</v>
      </c>
      <c r="G29">
        <v>4.3522178960609309E-2</v>
      </c>
      <c r="H29">
        <v>0.38529040517740415</v>
      </c>
      <c r="I29">
        <v>0</v>
      </c>
      <c r="J29">
        <v>0</v>
      </c>
      <c r="K29">
        <v>0</v>
      </c>
      <c r="L29">
        <v>18.984305883032206</v>
      </c>
      <c r="M29">
        <v>0</v>
      </c>
      <c r="N29">
        <v>0</v>
      </c>
      <c r="O29">
        <v>0</v>
      </c>
      <c r="P29">
        <v>0.90059844980042847</v>
      </c>
      <c r="Q29">
        <v>8.2789419509568116</v>
      </c>
      <c r="R29">
        <v>1.582085303666195</v>
      </c>
      <c r="S29">
        <v>3.2135188279945517</v>
      </c>
      <c r="T29">
        <v>0.39069889868518731</v>
      </c>
      <c r="U29">
        <v>100.04578188397471</v>
      </c>
      <c r="V29">
        <v>17.801435377554661</v>
      </c>
      <c r="W29">
        <v>96.580158878711188</v>
      </c>
      <c r="X29">
        <v>31.363673274202114</v>
      </c>
      <c r="Y29">
        <v>0</v>
      </c>
      <c r="Z29">
        <v>0</v>
      </c>
      <c r="AA29">
        <v>0</v>
      </c>
      <c r="AB29">
        <v>16.435915209373945</v>
      </c>
      <c r="AC29">
        <v>0</v>
      </c>
      <c r="AD29">
        <v>0</v>
      </c>
      <c r="AE29">
        <v>0</v>
      </c>
      <c r="AF29" cm="1">
        <f t="array" ref="AF29">SUM(_xlfn._xlws.FILTER(D29:AE29, ISNUMBER(SEARCH("Electricity", D$1:AE$1))))</f>
        <v>72.693912862681884</v>
      </c>
      <c r="AG29" cm="1">
        <f t="array" ref="AG29">SUM(_xlfn._xlws.FILTER(D29:AE29, ISNUMBER(SEARCH("Natural Gas", D$1:AE$1))))</f>
        <v>112.62385653174196</v>
      </c>
      <c r="AH29" cm="1">
        <f t="array" ref="AH29">SUM(_xlfn._xlws.FILTER(D29:AE29, ISNUMBER(SEARCH("Oil", D$1:AE$1))))</f>
        <v>19.383520681220855</v>
      </c>
      <c r="AI29" cm="1">
        <f t="array" ref="AI29">SUM(_xlfn._xlws.FILTER(D29:AE29, ISNUMBER(SEARCH("Heat", D$1:AE$1))))</f>
        <v>218.07511604588092</v>
      </c>
      <c r="AJ29" s="2">
        <f>_xlfn.XLOOKUP("Electricity",LOOKUP!A:A,LOOKUP!B:B)*AF29</f>
        <v>163343222.20244619</v>
      </c>
      <c r="AK29" s="2">
        <f>_xlfn.XLOOKUP("Natural Gas", LOOKUP!A:A, LOOKUP!B:B) * AG29</f>
        <v>240902429.12139606</v>
      </c>
      <c r="AL29" s="2">
        <f>_xlfn.XLOOKUP("Oil",LOOKUP!A:A, LOOKUP!B:B) * AH29</f>
        <v>60495968.04609029</v>
      </c>
      <c r="AM29" s="2">
        <f>_xlfn.XLOOKUP("Heat", LOOKUP!A:A, LOOKUP!B:B) * AI29</f>
        <v>329729575.46137196</v>
      </c>
      <c r="AN29" s="2">
        <f t="shared" si="1"/>
        <v>794471194.83130455</v>
      </c>
    </row>
    <row r="30" spans="1:40">
      <c r="A30">
        <v>2020</v>
      </c>
      <c r="B30" t="s">
        <v>35</v>
      </c>
      <c r="C30">
        <f t="shared" si="0"/>
        <v>8</v>
      </c>
      <c r="D30">
        <v>3.7424334905618672</v>
      </c>
      <c r="E30">
        <v>4.0227589751931125</v>
      </c>
      <c r="F30">
        <v>0</v>
      </c>
      <c r="G30">
        <v>0</v>
      </c>
      <c r="H30">
        <v>0.34060406409459992</v>
      </c>
      <c r="I30">
        <v>0</v>
      </c>
      <c r="J30">
        <v>0</v>
      </c>
      <c r="K30">
        <v>0</v>
      </c>
      <c r="L30">
        <v>16.782488353943066</v>
      </c>
      <c r="M30">
        <v>0</v>
      </c>
      <c r="N30">
        <v>0</v>
      </c>
      <c r="O30">
        <v>0</v>
      </c>
      <c r="P30">
        <v>0.79614620036562511</v>
      </c>
      <c r="Q30">
        <v>7.7467225105712387</v>
      </c>
      <c r="R30">
        <v>1.4675896242160757</v>
      </c>
      <c r="S30">
        <v>3.2298917995983185</v>
      </c>
      <c r="T30">
        <v>0.34538527547340914</v>
      </c>
      <c r="U30">
        <v>93.614246264731435</v>
      </c>
      <c r="V30">
        <v>16.513143631201043</v>
      </c>
      <c r="W30">
        <v>97.072237588514582</v>
      </c>
      <c r="X30">
        <v>27.726085151821273</v>
      </c>
      <c r="Y30">
        <v>0</v>
      </c>
      <c r="Z30">
        <v>0</v>
      </c>
      <c r="AA30">
        <v>0</v>
      </c>
      <c r="AB30">
        <v>14.529662411004994</v>
      </c>
      <c r="AC30">
        <v>0</v>
      </c>
      <c r="AD30">
        <v>0</v>
      </c>
      <c r="AE30">
        <v>0</v>
      </c>
      <c r="AF30" cm="1">
        <f t="array" ref="AF30">SUM(_xlfn._xlws.FILTER(D30:AE30, ISNUMBER(SEARCH("Electricity", D$1:AE$1))))</f>
        <v>64.26280494726484</v>
      </c>
      <c r="AG30" cm="1">
        <f t="array" ref="AG30">SUM(_xlfn._xlws.FILTER(D30:AE30, ISNUMBER(SEARCH("Natural Gas", D$1:AE$1))))</f>
        <v>105.38372775049578</v>
      </c>
      <c r="AH30" cm="1">
        <f t="array" ref="AH30">SUM(_xlfn._xlws.FILTER(D30:AE30, ISNUMBER(SEARCH("Oil", D$1:AE$1))))</f>
        <v>17.980733255417118</v>
      </c>
      <c r="AI30" cm="1">
        <f t="array" ref="AI30">SUM(_xlfn._xlws.FILTER(D30:AE30, ISNUMBER(SEARCH("Heat", D$1:AE$1))))</f>
        <v>210.7749045595188</v>
      </c>
      <c r="AJ30" s="2">
        <f>_xlfn.XLOOKUP("Electricity",LOOKUP!A:A,LOOKUP!B:B)*AF30</f>
        <v>144398522.7165041</v>
      </c>
      <c r="AK30" s="2">
        <f>_xlfn.XLOOKUP("Natural Gas", LOOKUP!A:A, LOOKUP!B:B) * AG30</f>
        <v>225415793.65831047</v>
      </c>
      <c r="AL30" s="2">
        <f>_xlfn.XLOOKUP("Oil",LOOKUP!A:A, LOOKUP!B:B) * AH30</f>
        <v>56117868.490156822</v>
      </c>
      <c r="AM30" s="2">
        <f>_xlfn.XLOOKUP("Heat", LOOKUP!A:A, LOOKUP!B:B) * AI30</f>
        <v>318691655.69399244</v>
      </c>
      <c r="AN30" s="2">
        <f t="shared" si="1"/>
        <v>744623840.55896378</v>
      </c>
    </row>
    <row r="31" spans="1:40">
      <c r="A31">
        <v>2021</v>
      </c>
      <c r="B31" t="s">
        <v>35</v>
      </c>
      <c r="C31">
        <f t="shared" si="0"/>
        <v>8</v>
      </c>
      <c r="D31">
        <v>3.8443420838812137</v>
      </c>
      <c r="E31">
        <v>4.1365745210826486</v>
      </c>
      <c r="F31">
        <v>0</v>
      </c>
      <c r="G31">
        <v>0</v>
      </c>
      <c r="H31">
        <v>0.34987890655693638</v>
      </c>
      <c r="I31">
        <v>0</v>
      </c>
      <c r="J31">
        <v>0</v>
      </c>
      <c r="K31">
        <v>0</v>
      </c>
      <c r="L31">
        <v>17.239485060728068</v>
      </c>
      <c r="M31">
        <v>0</v>
      </c>
      <c r="N31">
        <v>0</v>
      </c>
      <c r="O31">
        <v>0</v>
      </c>
      <c r="P31">
        <v>0.81782571439317364</v>
      </c>
      <c r="Q31">
        <v>7.9658998107357588</v>
      </c>
      <c r="R31">
        <v>1.5354164192926276</v>
      </c>
      <c r="S31">
        <v>3.0829659228382011</v>
      </c>
      <c r="T31">
        <v>0.35479031304200614</v>
      </c>
      <c r="U31">
        <v>96.262865435644159</v>
      </c>
      <c r="V31">
        <v>17.276322649819015</v>
      </c>
      <c r="W31">
        <v>92.656478640015862</v>
      </c>
      <c r="X31">
        <v>28.481082226104704</v>
      </c>
      <c r="Y31">
        <v>0</v>
      </c>
      <c r="Z31">
        <v>0</v>
      </c>
      <c r="AA31">
        <v>0</v>
      </c>
      <c r="AB31">
        <v>14.925313385549956</v>
      </c>
      <c r="AC31">
        <v>0</v>
      </c>
      <c r="AD31">
        <v>0</v>
      </c>
      <c r="AE31">
        <v>0</v>
      </c>
      <c r="AF31" cm="1">
        <f t="array" ref="AF31">SUM(_xlfn._xlws.FILTER(D31:AE31, ISNUMBER(SEARCH("Electricity", D$1:AE$1))))</f>
        <v>66.012717690256054</v>
      </c>
      <c r="AG31" cm="1">
        <f t="array" ref="AG31">SUM(_xlfn._xlws.FILTER(D31:AE31, ISNUMBER(SEARCH("Natural Gas", D$1:AE$1))))</f>
        <v>108.36533976746256</v>
      </c>
      <c r="AH31" cm="1">
        <f t="array" ref="AH31">SUM(_xlfn._xlws.FILTER(D31:AE31, ISNUMBER(SEARCH("Oil", D$1:AE$1))))</f>
        <v>18.811739069111642</v>
      </c>
      <c r="AI31" cm="1">
        <f t="array" ref="AI31">SUM(_xlfn._xlws.FILTER(D31:AE31, ISNUMBER(SEARCH("Heat", D$1:AE$1))))</f>
        <v>209.63342296135926</v>
      </c>
      <c r="AJ31" s="2">
        <f>_xlfn.XLOOKUP("Electricity",LOOKUP!A:A,LOOKUP!B:B)*AF31</f>
        <v>148330576.65000534</v>
      </c>
      <c r="AK31" s="2">
        <f>_xlfn.XLOOKUP("Natural Gas", LOOKUP!A:A, LOOKUP!B:B) * AG31</f>
        <v>231793461.76260242</v>
      </c>
      <c r="AL31" s="2">
        <f>_xlfn.XLOOKUP("Oil",LOOKUP!A:A, LOOKUP!B:B) * AH31</f>
        <v>58711437.634697437</v>
      </c>
      <c r="AM31" s="2">
        <f>_xlfn.XLOOKUP("Heat", LOOKUP!A:A, LOOKUP!B:B) * AI31</f>
        <v>316965735.5175752</v>
      </c>
      <c r="AN31" s="2">
        <f t="shared" si="1"/>
        <v>755801211.56488037</v>
      </c>
    </row>
    <row r="32" spans="1:40">
      <c r="A32">
        <v>2016</v>
      </c>
      <c r="B32" t="s">
        <v>31</v>
      </c>
      <c r="C32">
        <f t="shared" si="0"/>
        <v>9</v>
      </c>
      <c r="D32">
        <v>67.684479356911979</v>
      </c>
      <c r="E32">
        <v>72.190937587188117</v>
      </c>
      <c r="F32">
        <v>14.287567832155855</v>
      </c>
      <c r="G32">
        <v>4.3522178960609309E-2</v>
      </c>
      <c r="H32">
        <v>28.300032062814552</v>
      </c>
      <c r="I32">
        <v>0</v>
      </c>
      <c r="J32">
        <v>0</v>
      </c>
      <c r="K32">
        <v>0</v>
      </c>
      <c r="L32">
        <v>69.887357663603382</v>
      </c>
      <c r="M32">
        <v>0</v>
      </c>
      <c r="N32">
        <v>0</v>
      </c>
      <c r="O32">
        <v>0</v>
      </c>
      <c r="P32">
        <v>26.456027597467941</v>
      </c>
      <c r="Q32">
        <v>171.41314705928451</v>
      </c>
      <c r="R32">
        <v>27.15047384188513</v>
      </c>
      <c r="S32">
        <v>9.1139976762279247</v>
      </c>
      <c r="T32">
        <v>19.185304002120709</v>
      </c>
      <c r="U32">
        <v>1135.5498068152872</v>
      </c>
      <c r="V32">
        <v>211.96414807382817</v>
      </c>
      <c r="W32">
        <v>73.383173454941087</v>
      </c>
      <c r="X32">
        <v>161.22075640941566</v>
      </c>
      <c r="Y32">
        <v>0</v>
      </c>
      <c r="Z32">
        <v>0</v>
      </c>
      <c r="AA32">
        <v>0</v>
      </c>
      <c r="AB32">
        <v>167.2147299784549</v>
      </c>
      <c r="AC32">
        <v>18.904866331169821</v>
      </c>
      <c r="AD32">
        <v>0</v>
      </c>
      <c r="AE32">
        <v>0</v>
      </c>
      <c r="AF32" cm="1">
        <f t="array" ref="AF32">SUM(_xlfn._xlws.FILTER(D32:AE32, ISNUMBER(SEARCH("Electricity", D$1:AE$1))))</f>
        <v>539.94868707078911</v>
      </c>
      <c r="AG32" cm="1">
        <f t="array" ref="AG32">SUM(_xlfn._xlws.FILTER(D32:AE32, ISNUMBER(SEARCH("Natural Gas", D$1:AE$1))))</f>
        <v>1398.0587577929298</v>
      </c>
      <c r="AH32" cm="1">
        <f t="array" ref="AH32">SUM(_xlfn._xlws.FILTER(D32:AE32, ISNUMBER(SEARCH("Oil", D$1:AE$1))))</f>
        <v>253.40218974786916</v>
      </c>
      <c r="AI32" cm="1">
        <f t="array" ref="AI32">SUM(_xlfn._xlws.FILTER(D32:AE32, ISNUMBER(SEARCH("Heat", D$1:AE$1))))</f>
        <v>1449.2399522013657</v>
      </c>
      <c r="AJ32" s="2">
        <f>_xlfn.XLOOKUP("Electricity",LOOKUP!A:A,LOOKUP!B:B)*AF32</f>
        <v>1213264699.8480632</v>
      </c>
      <c r="AK32" s="2">
        <f>_xlfn.XLOOKUP("Natural Gas", LOOKUP!A:A, LOOKUP!B:B) * AG32</f>
        <v>2990447682.9190769</v>
      </c>
      <c r="AL32" s="2">
        <f>_xlfn.XLOOKUP("Oil",LOOKUP!A:A, LOOKUP!B:B) * AH32</f>
        <v>790868234.20309961</v>
      </c>
      <c r="AM32" s="2">
        <f>_xlfn.XLOOKUP("Heat", LOOKUP!A:A, LOOKUP!B:B) * AI32</f>
        <v>2191250807.7284651</v>
      </c>
      <c r="AN32" s="2">
        <f t="shared" si="1"/>
        <v>7185831424.6987047</v>
      </c>
    </row>
    <row r="33" spans="1:40">
      <c r="A33">
        <v>2017</v>
      </c>
      <c r="B33" t="s">
        <v>31</v>
      </c>
      <c r="C33">
        <f t="shared" si="0"/>
        <v>9</v>
      </c>
      <c r="D33">
        <v>67.034190543714374</v>
      </c>
      <c r="E33">
        <v>70.615743177405307</v>
      </c>
      <c r="F33">
        <v>13.780826993364537</v>
      </c>
      <c r="G33">
        <v>4.3522178960609309E-2</v>
      </c>
      <c r="H33">
        <v>28.02813524926977</v>
      </c>
      <c r="I33">
        <v>0</v>
      </c>
      <c r="J33">
        <v>0</v>
      </c>
      <c r="K33">
        <v>0</v>
      </c>
      <c r="L33">
        <v>69.215904365825438</v>
      </c>
      <c r="M33">
        <v>0</v>
      </c>
      <c r="N33">
        <v>0</v>
      </c>
      <c r="O33">
        <v>0</v>
      </c>
      <c r="P33">
        <v>26.201847334108585</v>
      </c>
      <c r="Q33">
        <v>167.67294032370967</v>
      </c>
      <c r="R33">
        <v>26.187521011155315</v>
      </c>
      <c r="S33">
        <v>8.5652820145103572</v>
      </c>
      <c r="T33">
        <v>19.000978309008904</v>
      </c>
      <c r="U33">
        <v>1110.7722964031932</v>
      </c>
      <c r="V33">
        <v>204.44636118032494</v>
      </c>
      <c r="W33">
        <v>68.965079659910799</v>
      </c>
      <c r="X33">
        <v>159.67180374930194</v>
      </c>
      <c r="Y33">
        <v>0</v>
      </c>
      <c r="Z33">
        <v>0</v>
      </c>
      <c r="AA33">
        <v>0</v>
      </c>
      <c r="AB33">
        <v>165.60818931595745</v>
      </c>
      <c r="AC33">
        <v>18.492365250593259</v>
      </c>
      <c r="AD33">
        <v>0</v>
      </c>
      <c r="AE33">
        <v>0</v>
      </c>
      <c r="AF33" cm="1">
        <f t="array" ref="AF33">SUM(_xlfn._xlws.FILTER(D33:AE33, ISNUMBER(SEARCH("Electricity", D$1:AE$1))))</f>
        <v>534.76104886718645</v>
      </c>
      <c r="AG33" cm="1">
        <f t="array" ref="AG33">SUM(_xlfn._xlws.FILTER(D33:AE33, ISNUMBER(SEARCH("Natural Gas", D$1:AE$1))))</f>
        <v>1367.5533451549015</v>
      </c>
      <c r="AH33" cm="1">
        <f t="array" ref="AH33">SUM(_xlfn._xlws.FILTER(D33:AE33, ISNUMBER(SEARCH("Oil", D$1:AE$1))))</f>
        <v>244.41470918484481</v>
      </c>
      <c r="AI33" cm="1">
        <f t="array" ref="AI33">SUM(_xlfn._xlws.FILTER(D33:AE33, ISNUMBER(SEARCH("Heat", D$1:AE$1))))</f>
        <v>1411.7935197459087</v>
      </c>
      <c r="AJ33" s="2">
        <f>_xlfn.XLOOKUP("Electricity",LOOKUP!A:A,LOOKUP!B:B)*AF33</f>
        <v>1201608076.8045681</v>
      </c>
      <c r="AK33" s="2">
        <f>_xlfn.XLOOKUP("Natural Gas", LOOKUP!A:A, LOOKUP!B:B) * AG33</f>
        <v>2925196605.2863345</v>
      </c>
      <c r="AL33" s="2">
        <f>_xlfn.XLOOKUP("Oil",LOOKUP!A:A, LOOKUP!B:B) * AH33</f>
        <v>762818307.36590064</v>
      </c>
      <c r="AM33" s="2">
        <f>_xlfn.XLOOKUP("Heat", LOOKUP!A:A, LOOKUP!B:B) * AI33</f>
        <v>2134631801.855814</v>
      </c>
      <c r="AN33" s="2">
        <f t="shared" si="1"/>
        <v>7024254791.3126173</v>
      </c>
    </row>
    <row r="34" spans="1:40">
      <c r="A34">
        <v>2018</v>
      </c>
      <c r="B34" t="s">
        <v>31</v>
      </c>
      <c r="C34">
        <f t="shared" ref="C34:C55" si="2">LEN(B34)</f>
        <v>9</v>
      </c>
      <c r="D34">
        <v>66.612931098058965</v>
      </c>
      <c r="E34">
        <v>73.752907165270784</v>
      </c>
      <c r="F34">
        <v>14.222394442948367</v>
      </c>
      <c r="G34">
        <v>4.3522178960609309E-2</v>
      </c>
      <c r="H34">
        <v>27.851999509849421</v>
      </c>
      <c r="I34">
        <v>0</v>
      </c>
      <c r="J34">
        <v>0</v>
      </c>
      <c r="K34">
        <v>0</v>
      </c>
      <c r="L34">
        <v>68.780934490494872</v>
      </c>
      <c r="M34">
        <v>0</v>
      </c>
      <c r="N34">
        <v>0</v>
      </c>
      <c r="O34">
        <v>0</v>
      </c>
      <c r="P34">
        <v>26.037188439989233</v>
      </c>
      <c r="Q34">
        <v>175.1219522076683</v>
      </c>
      <c r="R34">
        <v>27.026625723041384</v>
      </c>
      <c r="S34">
        <v>8.8910636773511911</v>
      </c>
      <c r="T34">
        <v>18.881571458199783</v>
      </c>
      <c r="U34">
        <v>1160.1192931237447</v>
      </c>
      <c r="V34">
        <v>210.99726399091534</v>
      </c>
      <c r="W34">
        <v>71.588175816172111</v>
      </c>
      <c r="X34">
        <v>158.66838661263398</v>
      </c>
      <c r="Y34">
        <v>0</v>
      </c>
      <c r="Z34">
        <v>0</v>
      </c>
      <c r="AA34">
        <v>0</v>
      </c>
      <c r="AB34">
        <v>164.56746646301661</v>
      </c>
      <c r="AC34">
        <v>19.313904183758225</v>
      </c>
      <c r="AD34">
        <v>0</v>
      </c>
      <c r="AE34">
        <v>0</v>
      </c>
      <c r="AF34" cm="1">
        <f t="array" ref="AF34">SUM(_xlfn._xlws.FILTER(D34:AE34, ISNUMBER(SEARCH("Electricity", D$1:AE$1))))</f>
        <v>531.40047807224278</v>
      </c>
      <c r="AG34" cm="1">
        <f t="array" ref="AG34">SUM(_xlfn._xlws.FILTER(D34:AE34, ISNUMBER(SEARCH("Natural Gas", D$1:AE$1))))</f>
        <v>1428.308056680442</v>
      </c>
      <c r="AH34" cm="1">
        <f t="array" ref="AH34">SUM(_xlfn._xlws.FILTER(D34:AE34, ISNUMBER(SEARCH("Oil", D$1:AE$1))))</f>
        <v>252.24628415690509</v>
      </c>
      <c r="AI34" cm="1">
        <f t="array" ref="AI34">SUM(_xlfn._xlws.FILTER(D34:AE34, ISNUMBER(SEARCH("Heat", D$1:AE$1))))</f>
        <v>1470.5208902453437</v>
      </c>
      <c r="AJ34" s="2">
        <f>_xlfn.XLOOKUP("Electricity",LOOKUP!A:A,LOOKUP!B:B)*AF34</f>
        <v>1194056874.2283294</v>
      </c>
      <c r="AK34" s="2">
        <f>_xlfn.XLOOKUP("Natural Gas", LOOKUP!A:A, LOOKUP!B:B) * AG34</f>
        <v>3055150933.2394652</v>
      </c>
      <c r="AL34" s="2">
        <f>_xlfn.XLOOKUP("Oil",LOOKUP!A:A, LOOKUP!B:B) * AH34</f>
        <v>787260652.85370076</v>
      </c>
      <c r="AM34" s="2">
        <f>_xlfn.XLOOKUP("Heat", LOOKUP!A:A, LOOKUP!B:B) * AI34</f>
        <v>2223427586.0509596</v>
      </c>
      <c r="AN34" s="2">
        <f t="shared" ref="AN34:AN55" si="3">AJ34+AK34+AL34+AM34</f>
        <v>7259896046.3724546</v>
      </c>
    </row>
    <row r="35" spans="1:40">
      <c r="A35">
        <v>2019</v>
      </c>
      <c r="B35" t="s">
        <v>31</v>
      </c>
      <c r="C35">
        <f t="shared" si="2"/>
        <v>9</v>
      </c>
      <c r="D35">
        <v>65.130121374011864</v>
      </c>
      <c r="E35">
        <v>73.231740838474735</v>
      </c>
      <c r="F35">
        <v>14.256248116346971</v>
      </c>
      <c r="G35">
        <v>4.3522178960609309E-2</v>
      </c>
      <c r="H35">
        <v>27.232011543150215</v>
      </c>
      <c r="I35">
        <v>0</v>
      </c>
      <c r="J35">
        <v>0</v>
      </c>
      <c r="K35">
        <v>0</v>
      </c>
      <c r="L35">
        <v>67.249864819631455</v>
      </c>
      <c r="M35">
        <v>0</v>
      </c>
      <c r="N35">
        <v>0</v>
      </c>
      <c r="O35">
        <v>0</v>
      </c>
      <c r="P35">
        <v>25.457598327840756</v>
      </c>
      <c r="Q35">
        <v>173.88447333285043</v>
      </c>
      <c r="R35">
        <v>27.090957405302365</v>
      </c>
      <c r="S35">
        <v>8.7166317018211661</v>
      </c>
      <c r="T35">
        <v>18.461266011464616</v>
      </c>
      <c r="U35">
        <v>1151.921445284504</v>
      </c>
      <c r="V35">
        <v>211.4995023792402</v>
      </c>
      <c r="W35">
        <v>70.183701910084238</v>
      </c>
      <c r="X35">
        <v>155.13641432602586</v>
      </c>
      <c r="Y35">
        <v>0</v>
      </c>
      <c r="Z35">
        <v>0</v>
      </c>
      <c r="AA35">
        <v>0</v>
      </c>
      <c r="AB35">
        <v>160.90418013841489</v>
      </c>
      <c r="AC35">
        <v>19.177424729775694</v>
      </c>
      <c r="AD35">
        <v>0</v>
      </c>
      <c r="AE35">
        <v>0</v>
      </c>
      <c r="AF35" cm="1">
        <f t="array" ref="AF35">SUM(_xlfn._xlws.FILTER(D35:AE35, ISNUMBER(SEARCH("Electricity", D$1:AE$1))))</f>
        <v>519.57145654053966</v>
      </c>
      <c r="AG35" cm="1">
        <f t="array" ref="AG35">SUM(_xlfn._xlws.FILTER(D35:AE35, ISNUMBER(SEARCH("Natural Gas", D$1:AE$1))))</f>
        <v>1418.2150841856051</v>
      </c>
      <c r="AH35" cm="1">
        <f t="array" ref="AH35">SUM(_xlfn._xlws.FILTER(D35:AE35, ISNUMBER(SEARCH("Oil", D$1:AE$1))))</f>
        <v>252.84670790088953</v>
      </c>
      <c r="AI35" cm="1">
        <f t="array" ref="AI35">SUM(_xlfn._xlws.FILTER(D35:AE35, ISNUMBER(SEARCH("Heat", D$1:AE$1))))</f>
        <v>1460.8260694660746</v>
      </c>
      <c r="AJ35" s="2">
        <f>_xlfn.XLOOKUP("Electricity",LOOKUP!A:A,LOOKUP!B:B)*AF35</f>
        <v>1167477062.8465927</v>
      </c>
      <c r="AK35" s="2">
        <f>_xlfn.XLOOKUP("Natural Gas", LOOKUP!A:A, LOOKUP!B:B) * AG35</f>
        <v>3033562065.073009</v>
      </c>
      <c r="AL35" s="2">
        <f>_xlfn.XLOOKUP("Oil",LOOKUP!A:A, LOOKUP!B:B) * AH35</f>
        <v>789134575.3586762</v>
      </c>
      <c r="AM35" s="2">
        <f>_xlfn.XLOOKUP("Heat", LOOKUP!A:A, LOOKUP!B:B) * AI35</f>
        <v>2208769017.0327048</v>
      </c>
      <c r="AN35" s="2">
        <f t="shared" si="3"/>
        <v>7198942720.3109818</v>
      </c>
    </row>
    <row r="36" spans="1:40">
      <c r="A36">
        <v>2020</v>
      </c>
      <c r="B36" t="s">
        <v>31</v>
      </c>
      <c r="C36">
        <f t="shared" si="2"/>
        <v>9</v>
      </c>
      <c r="D36">
        <v>57.576269060603103</v>
      </c>
      <c r="E36">
        <v>68.5239706477428</v>
      </c>
      <c r="F36">
        <v>13.224521944118377</v>
      </c>
      <c r="G36">
        <v>0</v>
      </c>
      <c r="H36">
        <v>24.073617407620777</v>
      </c>
      <c r="I36">
        <v>0</v>
      </c>
      <c r="J36">
        <v>0</v>
      </c>
      <c r="K36">
        <v>0</v>
      </c>
      <c r="L36">
        <v>59.45016268139932</v>
      </c>
      <c r="M36">
        <v>0</v>
      </c>
      <c r="N36">
        <v>0</v>
      </c>
      <c r="O36">
        <v>0</v>
      </c>
      <c r="P36">
        <v>22.50500229445883</v>
      </c>
      <c r="Q36">
        <v>162.70614914152617</v>
      </c>
      <c r="R36">
        <v>25.130381974959583</v>
      </c>
      <c r="S36">
        <v>8.7610431930783932</v>
      </c>
      <c r="T36">
        <v>16.320111135238619</v>
      </c>
      <c r="U36">
        <v>1077.8691097796504</v>
      </c>
      <c r="V36">
        <v>196.19326119732818</v>
      </c>
      <c r="W36">
        <v>70.541289906274116</v>
      </c>
      <c r="X36">
        <v>137.14354808336921</v>
      </c>
      <c r="Y36">
        <v>0</v>
      </c>
      <c r="Z36">
        <v>0</v>
      </c>
      <c r="AA36">
        <v>0</v>
      </c>
      <c r="AB36">
        <v>142.24236302930859</v>
      </c>
      <c r="AC36">
        <v>17.944586244111701</v>
      </c>
      <c r="AD36">
        <v>0</v>
      </c>
      <c r="AE36">
        <v>0</v>
      </c>
      <c r="AF36" cm="1">
        <f t="array" ref="AF36">SUM(_xlfn._xlws.FILTER(D36:AE36, ISNUMBER(SEARCH("Electricity", D$1:AE$1))))</f>
        <v>459.31107369199844</v>
      </c>
      <c r="AG36" cm="1">
        <f t="array" ref="AG36">SUM(_xlfn._xlws.FILTER(D36:AE36, ISNUMBER(SEARCH("Natural Gas", D$1:AE$1))))</f>
        <v>1327.043815813031</v>
      </c>
      <c r="AH36" cm="1">
        <f t="array" ref="AH36">SUM(_xlfn._xlws.FILTER(D36:AE36, ISNUMBER(SEARCH("Oil", D$1:AE$1))))</f>
        <v>234.54816511640615</v>
      </c>
      <c r="AI36" cm="1">
        <f t="array" ref="AI36">SUM(_xlfn._xlws.FILTER(D36:AE36, ISNUMBER(SEARCH("Heat", D$1:AE$1))))</f>
        <v>1369.6848152115699</v>
      </c>
      <c r="AJ36" s="2">
        <f>_xlfn.XLOOKUP("Electricity",LOOKUP!A:A,LOOKUP!B:B)*AF36</f>
        <v>1032071982.5859205</v>
      </c>
      <c r="AK36" s="2">
        <f>_xlfn.XLOOKUP("Natural Gas", LOOKUP!A:A, LOOKUP!B:B) * AG36</f>
        <v>2838546722.0240731</v>
      </c>
      <c r="AL36" s="2">
        <f>_xlfn.XLOOKUP("Oil",LOOKUP!A:A, LOOKUP!B:B) * AH36</f>
        <v>732024823.32830358</v>
      </c>
      <c r="AM36" s="2">
        <f>_xlfn.XLOOKUP("Heat", LOOKUP!A:A, LOOKUP!B:B) * AI36</f>
        <v>2070963440.5998938</v>
      </c>
      <c r="AN36" s="2">
        <f t="shared" si="3"/>
        <v>6673606968.5381908</v>
      </c>
    </row>
    <row r="37" spans="1:40">
      <c r="A37">
        <v>2021</v>
      </c>
      <c r="B37" t="s">
        <v>31</v>
      </c>
      <c r="C37">
        <f t="shared" si="2"/>
        <v>9</v>
      </c>
      <c r="D37">
        <v>59.14410362689258</v>
      </c>
      <c r="E37">
        <v>70.462712982017749</v>
      </c>
      <c r="F37">
        <v>13.835712514757775</v>
      </c>
      <c r="G37">
        <v>0</v>
      </c>
      <c r="H37">
        <v>24.729155707047028</v>
      </c>
      <c r="I37">
        <v>0</v>
      </c>
      <c r="J37">
        <v>0</v>
      </c>
      <c r="K37">
        <v>0</v>
      </c>
      <c r="L37">
        <v>61.06902443719185</v>
      </c>
      <c r="M37">
        <v>0</v>
      </c>
      <c r="N37">
        <v>0</v>
      </c>
      <c r="O37">
        <v>0</v>
      </c>
      <c r="P37">
        <v>23.117826311842411</v>
      </c>
      <c r="Q37">
        <v>167.30957910049801</v>
      </c>
      <c r="R37">
        <v>26.291819232545496</v>
      </c>
      <c r="S37">
        <v>8.3625084952174991</v>
      </c>
      <c r="T37">
        <v>16.764517047274715</v>
      </c>
      <c r="U37">
        <v>1108.3651603468236</v>
      </c>
      <c r="V37">
        <v>205.26061892666604</v>
      </c>
      <c r="W37">
        <v>67.332408150991213</v>
      </c>
      <c r="X37">
        <v>140.87804492967177</v>
      </c>
      <c r="Y37">
        <v>0</v>
      </c>
      <c r="Z37">
        <v>0</v>
      </c>
      <c r="AA37">
        <v>0</v>
      </c>
      <c r="AB37">
        <v>146.1157035077149</v>
      </c>
      <c r="AC37">
        <v>18.452290755301657</v>
      </c>
      <c r="AD37">
        <v>0</v>
      </c>
      <c r="AE37">
        <v>0</v>
      </c>
      <c r="AF37" cm="1">
        <f t="array" ref="AF37">SUM(_xlfn._xlws.FILTER(D37:AE37, ISNUMBER(SEARCH("Electricity", D$1:AE$1))))</f>
        <v>471.81837556763526</v>
      </c>
      <c r="AG37" cm="1">
        <f t="array" ref="AG37">SUM(_xlfn._xlws.FILTER(D37:AE37, ISNUMBER(SEARCH("Natural Gas", D$1:AE$1))))</f>
        <v>1364.5897431846411</v>
      </c>
      <c r="AH37" cm="1">
        <f t="array" ref="AH37">SUM(_xlfn._xlws.FILTER(D37:AE37, ISNUMBER(SEARCH("Oil", D$1:AE$1))))</f>
        <v>245.38815067396931</v>
      </c>
      <c r="AI37" cm="1">
        <f t="array" ref="AI37">SUM(_xlfn._xlws.FILTER(D37:AE37, ISNUMBER(SEARCH("Heat", D$1:AE$1))))</f>
        <v>1406.0852129669729</v>
      </c>
      <c r="AJ37" s="2">
        <f>_xlfn.XLOOKUP("Electricity",LOOKUP!A:A,LOOKUP!B:B)*AF37</f>
        <v>1060175889.9004765</v>
      </c>
      <c r="AK37" s="2">
        <f>_xlfn.XLOOKUP("Natural Gas", LOOKUP!A:A, LOOKUP!B:B) * AG37</f>
        <v>2918857460.671947</v>
      </c>
      <c r="AL37" s="2">
        <f>_xlfn.XLOOKUP("Oil",LOOKUP!A:A, LOOKUP!B:B) * AH37</f>
        <v>765856418.25345826</v>
      </c>
      <c r="AM37" s="2">
        <f>_xlfn.XLOOKUP("Heat", LOOKUP!A:A, LOOKUP!B:B) * AI37</f>
        <v>2126000842.006063</v>
      </c>
      <c r="AN37" s="2">
        <f t="shared" si="3"/>
        <v>6870890610.8319454</v>
      </c>
    </row>
    <row r="38" spans="1:40">
      <c r="A38">
        <v>2016</v>
      </c>
      <c r="B38" t="s">
        <v>34</v>
      </c>
      <c r="C38">
        <f t="shared" si="2"/>
        <v>11</v>
      </c>
      <c r="D38">
        <v>520.781290558931</v>
      </c>
      <c r="E38">
        <v>340.47441002775628</v>
      </c>
      <c r="F38">
        <v>640.60376822517446</v>
      </c>
      <c r="G38">
        <v>4.3522178960609309E-2</v>
      </c>
      <c r="H38">
        <v>0</v>
      </c>
      <c r="I38">
        <v>0</v>
      </c>
      <c r="J38">
        <v>0</v>
      </c>
      <c r="K38">
        <v>0</v>
      </c>
      <c r="L38">
        <v>99.480987946072389</v>
      </c>
      <c r="M38">
        <v>0</v>
      </c>
      <c r="N38">
        <v>0</v>
      </c>
      <c r="O38">
        <v>0</v>
      </c>
      <c r="P38">
        <v>19.172349746977822</v>
      </c>
      <c r="Q38">
        <v>106.56650855325425</v>
      </c>
      <c r="R38">
        <v>92.602889900955887</v>
      </c>
      <c r="S38">
        <v>0</v>
      </c>
      <c r="T38">
        <v>40.781131457374443</v>
      </c>
      <c r="U38">
        <v>362.47543342606838</v>
      </c>
      <c r="V38">
        <v>196.88421523987157</v>
      </c>
      <c r="W38">
        <v>0</v>
      </c>
      <c r="X38">
        <v>75.945321948922356</v>
      </c>
      <c r="Y38">
        <v>0</v>
      </c>
      <c r="Z38">
        <v>0</v>
      </c>
      <c r="AA38">
        <v>0</v>
      </c>
      <c r="AB38">
        <v>203.523077276045</v>
      </c>
      <c r="AC38">
        <v>9.1902731742084836</v>
      </c>
      <c r="AD38">
        <v>0</v>
      </c>
      <c r="AE38">
        <v>0</v>
      </c>
      <c r="AF38" cm="1">
        <f t="array" ref="AF38">SUM(_xlfn._xlws.FILTER(D38:AE38, ISNUMBER(SEARCH("Electricity", D$1:AE$1))))</f>
        <v>959.68415893432314</v>
      </c>
      <c r="AG38" cm="1">
        <f t="array" ref="AG38">SUM(_xlfn._xlws.FILTER(D38:AE38, ISNUMBER(SEARCH("Natural Gas", D$1:AE$1))))</f>
        <v>818.70662518128745</v>
      </c>
      <c r="AH38" cm="1">
        <f t="array" ref="AH38">SUM(_xlfn._xlws.FILTER(D38:AE38, ISNUMBER(SEARCH("Oil", D$1:AE$1))))</f>
        <v>930.09087336600192</v>
      </c>
      <c r="AI38" cm="1">
        <f t="array" ref="AI38">SUM(_xlfn._xlws.FILTER(D38:AE38, ISNUMBER(SEARCH("Heat", D$1:AE$1))))</f>
        <v>600.184302302275</v>
      </c>
      <c r="AJ38" s="2">
        <f>_xlfn.XLOOKUP("Electricity",LOOKUP!A:A,LOOKUP!B:B)*AF38</f>
        <v>2156410305.1254239</v>
      </c>
      <c r="AK38" s="2">
        <f>_xlfn.XLOOKUP("Natural Gas", LOOKUP!A:A, LOOKUP!B:B) * AG38</f>
        <v>1751213471.2627738</v>
      </c>
      <c r="AL38" s="2">
        <f>_xlfn.XLOOKUP("Oil",LOOKUP!A:A, LOOKUP!B:B) * AH38</f>
        <v>2902813615.7752919</v>
      </c>
      <c r="AM38" s="2">
        <f>_xlfn.XLOOKUP("Heat", LOOKUP!A:A, LOOKUP!B:B) * AI38</f>
        <v>907478665.08103979</v>
      </c>
      <c r="AN38" s="2">
        <f t="shared" si="3"/>
        <v>7717916057.2445297</v>
      </c>
    </row>
    <row r="39" spans="1:40">
      <c r="A39">
        <v>2017</v>
      </c>
      <c r="B39" t="s">
        <v>34</v>
      </c>
      <c r="C39">
        <f t="shared" si="2"/>
        <v>11</v>
      </c>
      <c r="D39">
        <v>515.77780599953462</v>
      </c>
      <c r="E39">
        <v>333.04531428146407</v>
      </c>
      <c r="F39">
        <v>617.88330980588273</v>
      </c>
      <c r="G39">
        <v>4.3522178960609309E-2</v>
      </c>
      <c r="H39">
        <v>0</v>
      </c>
      <c r="I39">
        <v>0</v>
      </c>
      <c r="J39">
        <v>0</v>
      </c>
      <c r="K39">
        <v>0</v>
      </c>
      <c r="L39">
        <v>98.525209395334812</v>
      </c>
      <c r="M39">
        <v>0</v>
      </c>
      <c r="N39">
        <v>0</v>
      </c>
      <c r="O39">
        <v>0</v>
      </c>
      <c r="P39">
        <v>18.988148513820246</v>
      </c>
      <c r="Q39">
        <v>104.24124482689771</v>
      </c>
      <c r="R39">
        <v>89.318519415078001</v>
      </c>
      <c r="S39">
        <v>0</v>
      </c>
      <c r="T39">
        <v>40.389320604602275</v>
      </c>
      <c r="U39">
        <v>354.56627896015272</v>
      </c>
      <c r="V39">
        <v>189.90127219823779</v>
      </c>
      <c r="W39">
        <v>0</v>
      </c>
      <c r="X39">
        <v>75.215665848331668</v>
      </c>
      <c r="Y39">
        <v>0</v>
      </c>
      <c r="Z39">
        <v>0</v>
      </c>
      <c r="AA39">
        <v>0</v>
      </c>
      <c r="AB39">
        <v>201.5676987071671</v>
      </c>
      <c r="AC39">
        <v>8.9897429219049112</v>
      </c>
      <c r="AD39">
        <v>0</v>
      </c>
      <c r="AE39">
        <v>0</v>
      </c>
      <c r="AF39" cm="1">
        <f t="array" ref="AF39">SUM(_xlfn._xlws.FILTER(D39:AE39, ISNUMBER(SEARCH("Electricity", D$1:AE$1))))</f>
        <v>950.46384906879075</v>
      </c>
      <c r="AG39" cm="1">
        <f t="array" ref="AG39">SUM(_xlfn._xlws.FILTER(D39:AE39, ISNUMBER(SEARCH("Natural Gas", D$1:AE$1))))</f>
        <v>800.84258099041949</v>
      </c>
      <c r="AH39" cm="1">
        <f t="array" ref="AH39">SUM(_xlfn._xlws.FILTER(D39:AE39, ISNUMBER(SEARCH("Oil", D$1:AE$1))))</f>
        <v>897.10310141919854</v>
      </c>
      <c r="AI39" cm="1">
        <f t="array" ref="AI39">SUM(_xlfn._xlws.FILTER(D39:AE39, ISNUMBER(SEARCH("Heat", D$1:AE$1))))</f>
        <v>584.90039394195333</v>
      </c>
      <c r="AJ39" s="2">
        <f>_xlfn.XLOOKUP("Electricity",LOOKUP!A:A,LOOKUP!B:B)*AF39</f>
        <v>2135692268.8575728</v>
      </c>
      <c r="AK39" s="2">
        <f>_xlfn.XLOOKUP("Natural Gas", LOOKUP!A:A, LOOKUP!B:B) * AG39</f>
        <v>1713002280.7385073</v>
      </c>
      <c r="AL39" s="2">
        <f>_xlfn.XLOOKUP("Oil",LOOKUP!A:A, LOOKUP!B:B) * AH39</f>
        <v>2799858779.5293188</v>
      </c>
      <c r="AM39" s="2">
        <f>_xlfn.XLOOKUP("Heat", LOOKUP!A:A, LOOKUP!B:B) * AI39</f>
        <v>884369395.6402334</v>
      </c>
      <c r="AN39" s="2">
        <f t="shared" si="3"/>
        <v>7532922724.7656317</v>
      </c>
    </row>
    <row r="40" spans="1:40">
      <c r="A40">
        <v>2018</v>
      </c>
      <c r="B40" t="s">
        <v>34</v>
      </c>
      <c r="C40">
        <f t="shared" si="2"/>
        <v>11</v>
      </c>
      <c r="D40">
        <v>512.53653060149679</v>
      </c>
      <c r="E40">
        <v>347.84113344697641</v>
      </c>
      <c r="F40">
        <v>637.68162505813666</v>
      </c>
      <c r="G40">
        <v>4.3522178960609309E-2</v>
      </c>
      <c r="H40">
        <v>0</v>
      </c>
      <c r="I40">
        <v>0</v>
      </c>
      <c r="J40">
        <v>0</v>
      </c>
      <c r="K40">
        <v>0</v>
      </c>
      <c r="L40">
        <v>97.906052592570205</v>
      </c>
      <c r="M40">
        <v>0</v>
      </c>
      <c r="N40">
        <v>0</v>
      </c>
      <c r="O40">
        <v>0</v>
      </c>
      <c r="P40">
        <v>18.868822288619718</v>
      </c>
      <c r="Q40">
        <v>108.87225010428531</v>
      </c>
      <c r="R40">
        <v>92.18047761524339</v>
      </c>
      <c r="S40">
        <v>0</v>
      </c>
      <c r="T40">
        <v>40.135504116772871</v>
      </c>
      <c r="U40">
        <v>370.31818514445479</v>
      </c>
      <c r="V40">
        <v>195.98611895508895</v>
      </c>
      <c r="W40">
        <v>0</v>
      </c>
      <c r="X40">
        <v>74.742991986786222</v>
      </c>
      <c r="Y40">
        <v>0</v>
      </c>
      <c r="Z40">
        <v>0</v>
      </c>
      <c r="AA40">
        <v>0</v>
      </c>
      <c r="AB40">
        <v>200.30099739652707</v>
      </c>
      <c r="AC40">
        <v>9.3891198382381038</v>
      </c>
      <c r="AD40">
        <v>0</v>
      </c>
      <c r="AE40">
        <v>0</v>
      </c>
      <c r="AF40" cm="1">
        <f t="array" ref="AF40">SUM(_xlfn._xlws.FILTER(D40:AE40, ISNUMBER(SEARCH("Electricity", D$1:AE$1))))</f>
        <v>944.49089898277293</v>
      </c>
      <c r="AG40" cm="1">
        <f t="array" ref="AG40">SUM(_xlfn._xlws.FILTER(D40:AE40, ISNUMBER(SEARCH("Natural Gas", D$1:AE$1))))</f>
        <v>836.4206885339546</v>
      </c>
      <c r="AH40" cm="1">
        <f t="array" ref="AH40">SUM(_xlfn._xlws.FILTER(D40:AE40, ISNUMBER(SEARCH("Oil", D$1:AE$1))))</f>
        <v>925.84822162846899</v>
      </c>
      <c r="AI40" cm="1">
        <f t="array" ref="AI40">SUM(_xlfn._xlws.FILTER(D40:AE40, ISNUMBER(SEARCH("Heat", D$1:AE$1))))</f>
        <v>606.48333039527722</v>
      </c>
      <c r="AJ40" s="2">
        <f>_xlfn.XLOOKUP("Electricity",LOOKUP!A:A,LOOKUP!B:B)*AF40</f>
        <v>2122271050.0142908</v>
      </c>
      <c r="AK40" s="2">
        <f>_xlfn.XLOOKUP("Natural Gas", LOOKUP!A:A, LOOKUP!B:B) * AG40</f>
        <v>1789103852.7741289</v>
      </c>
      <c r="AL40" s="2">
        <f>_xlfn.XLOOKUP("Oil",LOOKUP!A:A, LOOKUP!B:B) * AH40</f>
        <v>2889572299.7024517</v>
      </c>
      <c r="AM40" s="2">
        <f>_xlfn.XLOOKUP("Heat", LOOKUP!A:A, LOOKUP!B:B) * AI40</f>
        <v>917002795.55765915</v>
      </c>
      <c r="AN40" s="2">
        <f t="shared" si="3"/>
        <v>7717949998.0485306</v>
      </c>
    </row>
    <row r="41" spans="1:40">
      <c r="A41">
        <v>2019</v>
      </c>
      <c r="B41" t="s">
        <v>34</v>
      </c>
      <c r="C41">
        <f t="shared" si="2"/>
        <v>11</v>
      </c>
      <c r="D41">
        <v>501.12742220501298</v>
      </c>
      <c r="E41">
        <v>345.38315459848297</v>
      </c>
      <c r="F41">
        <v>639.19950346838641</v>
      </c>
      <c r="G41">
        <v>4.3522178960609309E-2</v>
      </c>
      <c r="H41">
        <v>0</v>
      </c>
      <c r="I41">
        <v>0</v>
      </c>
      <c r="J41">
        <v>0</v>
      </c>
      <c r="K41">
        <v>0</v>
      </c>
      <c r="L41">
        <v>95.72665522280694</v>
      </c>
      <c r="M41">
        <v>0</v>
      </c>
      <c r="N41">
        <v>0</v>
      </c>
      <c r="O41">
        <v>0</v>
      </c>
      <c r="P41">
        <v>18.448800639524364</v>
      </c>
      <c r="Q41">
        <v>108.10291703176352</v>
      </c>
      <c r="R41">
        <v>92.39989550548907</v>
      </c>
      <c r="S41">
        <v>0</v>
      </c>
      <c r="T41">
        <v>39.242084253649374</v>
      </c>
      <c r="U41">
        <v>367.70137482855728</v>
      </c>
      <c r="V41">
        <v>196.4526262009947</v>
      </c>
      <c r="W41">
        <v>0</v>
      </c>
      <c r="X41">
        <v>73.079206389974232</v>
      </c>
      <c r="Y41">
        <v>0</v>
      </c>
      <c r="Z41">
        <v>0</v>
      </c>
      <c r="AA41">
        <v>0</v>
      </c>
      <c r="AB41">
        <v>195.8422795202834</v>
      </c>
      <c r="AC41">
        <v>9.3227727166666483</v>
      </c>
      <c r="AD41">
        <v>0</v>
      </c>
      <c r="AE41">
        <v>0</v>
      </c>
      <c r="AF41" cm="1">
        <f t="array" ref="AF41">SUM(_xlfn._xlws.FILTER(D41:AE41, ISNUMBER(SEARCH("Electricity", D$1:AE$1))))</f>
        <v>923.46644823125143</v>
      </c>
      <c r="AG41" cm="1">
        <f t="array" ref="AG41">SUM(_xlfn._xlws.FILTER(D41:AE41, ISNUMBER(SEARCH("Natural Gas", D$1:AE$1))))</f>
        <v>830.51021917547052</v>
      </c>
      <c r="AH41" cm="1">
        <f t="array" ref="AH41">SUM(_xlfn._xlws.FILTER(D41:AE41, ISNUMBER(SEARCH("Oil", D$1:AE$1))))</f>
        <v>928.05202517487021</v>
      </c>
      <c r="AI41" cm="1">
        <f t="array" ref="AI41">SUM(_xlfn._xlws.FILTER(D41:AE41, ISNUMBER(SEARCH("Heat", D$1:AE$1))))</f>
        <v>603.43960746216203</v>
      </c>
      <c r="AJ41" s="2">
        <f>_xlfn.XLOOKUP("Electricity",LOOKUP!A:A,LOOKUP!B:B)*AF41</f>
        <v>2075029109.175622</v>
      </c>
      <c r="AK41" s="2">
        <f>_xlfn.XLOOKUP("Natural Gas", LOOKUP!A:A, LOOKUP!B:B) * AG41</f>
        <v>1776461358.8163314</v>
      </c>
      <c r="AL41" s="2">
        <f>_xlfn.XLOOKUP("Oil",LOOKUP!A:A, LOOKUP!B:B) * AH41</f>
        <v>2896450370.5707698</v>
      </c>
      <c r="AM41" s="2">
        <f>_xlfn.XLOOKUP("Heat", LOOKUP!A:A, LOOKUP!B:B) * AI41</f>
        <v>912400686.48278904</v>
      </c>
      <c r="AN41" s="2">
        <f t="shared" si="3"/>
        <v>7660341525.0455122</v>
      </c>
    </row>
    <row r="42" spans="1:40">
      <c r="A42">
        <v>2020</v>
      </c>
      <c r="B42" t="s">
        <v>34</v>
      </c>
      <c r="C42">
        <f t="shared" si="2"/>
        <v>11</v>
      </c>
      <c r="D42">
        <v>443.0061956868268</v>
      </c>
      <c r="E42">
        <v>323.17987906545852</v>
      </c>
      <c r="F42">
        <v>592.94056832487831</v>
      </c>
      <c r="G42">
        <v>0</v>
      </c>
      <c r="H42">
        <v>0</v>
      </c>
      <c r="I42">
        <v>0</v>
      </c>
      <c r="J42">
        <v>0</v>
      </c>
      <c r="K42">
        <v>0</v>
      </c>
      <c r="L42">
        <v>84.624188334142204</v>
      </c>
      <c r="M42">
        <v>0</v>
      </c>
      <c r="N42">
        <v>0</v>
      </c>
      <c r="O42">
        <v>0</v>
      </c>
      <c r="P42">
        <v>16.309091508779598</v>
      </c>
      <c r="Q42">
        <v>101.15342102762209</v>
      </c>
      <c r="R42">
        <v>85.712905371325505</v>
      </c>
      <c r="S42">
        <v>0</v>
      </c>
      <c r="T42">
        <v>34.690750666841538</v>
      </c>
      <c r="U42">
        <v>344.06335186625779</v>
      </c>
      <c r="V42">
        <v>182.23532902711923</v>
      </c>
      <c r="W42">
        <v>0</v>
      </c>
      <c r="X42">
        <v>64.60341177136857</v>
      </c>
      <c r="Y42">
        <v>0</v>
      </c>
      <c r="Z42">
        <v>0</v>
      </c>
      <c r="AA42">
        <v>0</v>
      </c>
      <c r="AB42">
        <v>173.12830901004526</v>
      </c>
      <c r="AC42">
        <v>8.7234496500841132</v>
      </c>
      <c r="AD42">
        <v>0</v>
      </c>
      <c r="AE42">
        <v>0</v>
      </c>
      <c r="AF42" cm="1">
        <f t="array" ref="AF42">SUM(_xlfn._xlws.FILTER(D42:AE42, ISNUMBER(SEARCH("Electricity", D$1:AE$1))))</f>
        <v>816.36194697800397</v>
      </c>
      <c r="AG42" cm="1">
        <f t="array" ref="AG42">SUM(_xlfn._xlws.FILTER(D42:AE42, ISNUMBER(SEARCH("Natural Gas", D$1:AE$1))))</f>
        <v>777.12010160942259</v>
      </c>
      <c r="AH42" cm="1">
        <f t="array" ref="AH42">SUM(_xlfn._xlws.FILTER(D42:AE42, ISNUMBER(SEARCH("Oil", D$1:AE$1))))</f>
        <v>860.88880272332312</v>
      </c>
      <c r="AI42" cm="1">
        <f t="array" ref="AI42">SUM(_xlfn._xlws.FILTER(D42:AE42, ISNUMBER(SEARCH("Heat", D$1:AE$1))))</f>
        <v>560.98943156021858</v>
      </c>
      <c r="AJ42" s="2">
        <f>_xlfn.XLOOKUP("Electricity",LOOKUP!A:A,LOOKUP!B:B)*AF42</f>
        <v>1834365294.859575</v>
      </c>
      <c r="AK42" s="2">
        <f>_xlfn.XLOOKUP("Natural Gas", LOOKUP!A:A, LOOKUP!B:B) * AG42</f>
        <v>1662259897.3425548</v>
      </c>
      <c r="AL42" s="2">
        <f>_xlfn.XLOOKUP("Oil",LOOKUP!A:A, LOOKUP!B:B) * AH42</f>
        <v>2686833953.2994914</v>
      </c>
      <c r="AM42" s="2">
        <f>_xlfn.XLOOKUP("Heat", LOOKUP!A:A, LOOKUP!B:B) * AI42</f>
        <v>848216020.51905048</v>
      </c>
      <c r="AN42" s="2">
        <f t="shared" si="3"/>
        <v>7031675166.0206718</v>
      </c>
    </row>
    <row r="43" spans="1:40">
      <c r="A43">
        <v>2021</v>
      </c>
      <c r="B43" t="s">
        <v>34</v>
      </c>
      <c r="C43">
        <f t="shared" si="2"/>
        <v>11</v>
      </c>
      <c r="D43">
        <v>455.06950645722645</v>
      </c>
      <c r="E43">
        <v>332.32357735391577</v>
      </c>
      <c r="F43">
        <v>620.34418153986553</v>
      </c>
      <c r="G43">
        <v>0</v>
      </c>
      <c r="H43">
        <v>0</v>
      </c>
      <c r="I43">
        <v>0</v>
      </c>
      <c r="J43">
        <v>0</v>
      </c>
      <c r="K43">
        <v>0</v>
      </c>
      <c r="L43">
        <v>86.928553131986376</v>
      </c>
      <c r="M43">
        <v>0</v>
      </c>
      <c r="N43">
        <v>0</v>
      </c>
      <c r="O43">
        <v>0</v>
      </c>
      <c r="P43">
        <v>16.753197350117262</v>
      </c>
      <c r="Q43">
        <v>104.0153453695596</v>
      </c>
      <c r="R43">
        <v>89.674252311988269</v>
      </c>
      <c r="S43">
        <v>0</v>
      </c>
      <c r="T43">
        <v>35.635399545857219</v>
      </c>
      <c r="U43">
        <v>353.79790431017142</v>
      </c>
      <c r="V43">
        <v>190.65760056248314</v>
      </c>
      <c r="W43">
        <v>0</v>
      </c>
      <c r="X43">
        <v>66.362599431978737</v>
      </c>
      <c r="Y43">
        <v>0</v>
      </c>
      <c r="Z43">
        <v>0</v>
      </c>
      <c r="AA43">
        <v>0</v>
      </c>
      <c r="AB43">
        <v>177.84269137100529</v>
      </c>
      <c r="AC43">
        <v>8.9702614004491821</v>
      </c>
      <c r="AD43">
        <v>0</v>
      </c>
      <c r="AE43">
        <v>0</v>
      </c>
      <c r="AF43" cm="1">
        <f t="array" ref="AF43">SUM(_xlfn._xlws.FILTER(D43:AE43, ISNUMBER(SEARCH("Electricity", D$1:AE$1))))</f>
        <v>838.59194728817147</v>
      </c>
      <c r="AG43" cm="1">
        <f t="array" ref="AG43">SUM(_xlfn._xlws.FILTER(D43:AE43, ISNUMBER(SEARCH("Natural Gas", D$1:AE$1))))</f>
        <v>799.107088434096</v>
      </c>
      <c r="AH43" cm="1">
        <f t="array" ref="AH43">SUM(_xlfn._xlws.FILTER(D43:AE43, ISNUMBER(SEARCH("Oil", D$1:AE$1))))</f>
        <v>900.67603441433698</v>
      </c>
      <c r="AI43" cm="1">
        <f t="array" ref="AI43">SUM(_xlfn._xlws.FILTER(D43:AE43, ISNUMBER(SEARCH("Heat", D$1:AE$1))))</f>
        <v>580.09090441851185</v>
      </c>
      <c r="AJ43" s="2">
        <f>_xlfn.XLOOKUP("Electricity",LOOKUP!A:A,LOOKUP!B:B)*AF43</f>
        <v>1884316105.5565212</v>
      </c>
      <c r="AK43" s="2">
        <f>_xlfn.XLOOKUP("Natural Gas", LOOKUP!A:A, LOOKUP!B:B) * AG43</f>
        <v>1709290062.1605313</v>
      </c>
      <c r="AL43" s="2">
        <f>_xlfn.XLOOKUP("Oil",LOOKUP!A:A, LOOKUP!B:B) * AH43</f>
        <v>2811009903.4071455</v>
      </c>
      <c r="AM43" s="2">
        <f>_xlfn.XLOOKUP("Heat", LOOKUP!A:A, LOOKUP!B:B) * AI43</f>
        <v>877097447.4807899</v>
      </c>
      <c r="AN43" s="2">
        <f t="shared" si="3"/>
        <v>7281713518.6049881</v>
      </c>
    </row>
    <row r="44" spans="1:40">
      <c r="A44">
        <v>2016</v>
      </c>
      <c r="B44" t="s">
        <v>32</v>
      </c>
      <c r="C44">
        <f t="shared" si="2"/>
        <v>18</v>
      </c>
      <c r="D44">
        <v>4.1265743792891865</v>
      </c>
      <c r="E44">
        <v>1.8967311425845503</v>
      </c>
      <c r="F44">
        <v>0.13612758881998405</v>
      </c>
      <c r="G44">
        <v>4.3522178960609309E-2</v>
      </c>
      <c r="H44">
        <v>1.7424874494652713</v>
      </c>
      <c r="I44">
        <v>0</v>
      </c>
      <c r="J44">
        <v>0</v>
      </c>
      <c r="K44">
        <v>0</v>
      </c>
      <c r="L44">
        <v>21.8532649738539</v>
      </c>
      <c r="M44">
        <v>0</v>
      </c>
      <c r="N44">
        <v>0</v>
      </c>
      <c r="O44">
        <v>0</v>
      </c>
      <c r="P44">
        <v>2.7331442421642196</v>
      </c>
      <c r="Q44">
        <v>48.624895132173243</v>
      </c>
      <c r="R44">
        <v>8.4978092481258543</v>
      </c>
      <c r="S44">
        <v>5.4705989608269927E-3</v>
      </c>
      <c r="T44">
        <v>6.8323830661546747</v>
      </c>
      <c r="U44">
        <v>385.38819405051584</v>
      </c>
      <c r="V44">
        <v>42.440252123104152</v>
      </c>
      <c r="W44">
        <v>1.4232427761682409</v>
      </c>
      <c r="X44">
        <v>54.053672786936332</v>
      </c>
      <c r="Y44">
        <v>0</v>
      </c>
      <c r="Z44">
        <v>0</v>
      </c>
      <c r="AA44">
        <v>0</v>
      </c>
      <c r="AB44">
        <v>46.730089627441814</v>
      </c>
      <c r="AC44">
        <v>0</v>
      </c>
      <c r="AD44">
        <v>0</v>
      </c>
      <c r="AE44">
        <v>0</v>
      </c>
      <c r="AF44" cm="1">
        <f t="array" ref="AF44">SUM(_xlfn._xlws.FILTER(D44:AE44, ISNUMBER(SEARCH("Electricity", D$1:AE$1))))</f>
        <v>138.07161652530539</v>
      </c>
      <c r="AG44" cm="1">
        <f t="array" ref="AG44">SUM(_xlfn._xlws.FILTER(D44:AE44, ISNUMBER(SEARCH("Natural Gas", D$1:AE$1))))</f>
        <v>435.90982032527364</v>
      </c>
      <c r="AH44" cm="1">
        <f t="array" ref="AH44">SUM(_xlfn._xlws.FILTER(D44:AE44, ISNUMBER(SEARCH("Oil", D$1:AE$1))))</f>
        <v>51.074188960049995</v>
      </c>
      <c r="AI44" cm="1">
        <f t="array" ref="AI44">SUM(_xlfn._xlws.FILTER(D44:AE44, ISNUMBER(SEARCH("Heat", D$1:AE$1))))</f>
        <v>436.13306479386432</v>
      </c>
      <c r="AJ44" s="2">
        <f>_xlfn.XLOOKUP("Electricity",LOOKUP!A:A,LOOKUP!B:B)*AF44</f>
        <v>310246922.33236122</v>
      </c>
      <c r="AK44" s="2">
        <f>_xlfn.XLOOKUP("Natural Gas", LOOKUP!A:A, LOOKUP!B:B) * AG44</f>
        <v>932411105.67576027</v>
      </c>
      <c r="AL44" s="2">
        <f>_xlfn.XLOOKUP("Oil",LOOKUP!A:A, LOOKUP!B:B) * AH44</f>
        <v>159402543.74431604</v>
      </c>
      <c r="AM44" s="2">
        <f>_xlfn.XLOOKUP("Heat", LOOKUP!A:A, LOOKUP!B:B) * AI44</f>
        <v>659433193.96832287</v>
      </c>
      <c r="AN44" s="2">
        <f t="shared" si="3"/>
        <v>2061493765.7207603</v>
      </c>
    </row>
    <row r="45" spans="1:40">
      <c r="A45">
        <v>2017</v>
      </c>
      <c r="B45" t="s">
        <v>32</v>
      </c>
      <c r="C45">
        <f t="shared" si="2"/>
        <v>18</v>
      </c>
      <c r="D45">
        <v>4.0869276954234621</v>
      </c>
      <c r="E45">
        <v>1.8553447803551948</v>
      </c>
      <c r="F45">
        <v>0.13129951665601305</v>
      </c>
      <c r="G45">
        <v>4.3522178960609309E-2</v>
      </c>
      <c r="H45">
        <v>1.7257462392751275</v>
      </c>
      <c r="I45">
        <v>0</v>
      </c>
      <c r="J45">
        <v>0</v>
      </c>
      <c r="K45">
        <v>0</v>
      </c>
      <c r="L45">
        <v>21.643306444522473</v>
      </c>
      <c r="M45">
        <v>0</v>
      </c>
      <c r="N45">
        <v>0</v>
      </c>
      <c r="O45">
        <v>0</v>
      </c>
      <c r="P45">
        <v>2.7068851478722671</v>
      </c>
      <c r="Q45">
        <v>47.563907900971685</v>
      </c>
      <c r="R45">
        <v>8.1964152644282002</v>
      </c>
      <c r="S45">
        <v>5.1412370896240589E-3</v>
      </c>
      <c r="T45">
        <v>6.7667399184550021</v>
      </c>
      <c r="U45">
        <v>376.97908690834174</v>
      </c>
      <c r="V45">
        <v>40.935012798117384</v>
      </c>
      <c r="W45">
        <v>1.3375552843064782</v>
      </c>
      <c r="X45">
        <v>53.534343997536411</v>
      </c>
      <c r="Y45">
        <v>0</v>
      </c>
      <c r="Z45">
        <v>0</v>
      </c>
      <c r="AA45">
        <v>0</v>
      </c>
      <c r="AB45">
        <v>46.281123264500536</v>
      </c>
      <c r="AC45">
        <v>0</v>
      </c>
      <c r="AD45">
        <v>0</v>
      </c>
      <c r="AE45">
        <v>0</v>
      </c>
      <c r="AF45" cm="1">
        <f t="array" ref="AF45">SUM(_xlfn._xlws.FILTER(D45:AE45, ISNUMBER(SEARCH("Electricity", D$1:AE$1))))</f>
        <v>136.74507270758528</v>
      </c>
      <c r="AG45" cm="1">
        <f t="array" ref="AG45">SUM(_xlfn._xlws.FILTER(D45:AE45, ISNUMBER(SEARCH("Natural Gas", D$1:AE$1))))</f>
        <v>426.39833958966864</v>
      </c>
      <c r="AH45" cm="1">
        <f t="array" ref="AH45">SUM(_xlfn._xlws.FILTER(D45:AE45, ISNUMBER(SEARCH("Oil", D$1:AE$1))))</f>
        <v>49.262727579201595</v>
      </c>
      <c r="AI45" cm="1">
        <f t="array" ref="AI45">SUM(_xlfn._xlws.FILTER(D45:AE45, ISNUMBER(SEARCH("Heat", D$1:AE$1))))</f>
        <v>426.06705832527081</v>
      </c>
      <c r="AJ45" s="2">
        <f>_xlfn.XLOOKUP("Electricity",LOOKUP!A:A,LOOKUP!B:B)*AF45</f>
        <v>307266178.3739441</v>
      </c>
      <c r="AK45" s="2">
        <f>_xlfn.XLOOKUP("Natural Gas", LOOKUP!A:A, LOOKUP!B:B) * AG45</f>
        <v>912066048.38230121</v>
      </c>
      <c r="AL45" s="2">
        <f>_xlfn.XLOOKUP("Oil",LOOKUP!A:A, LOOKUP!B:B) * AH45</f>
        <v>153748972.77468818</v>
      </c>
      <c r="AM45" s="2">
        <f>_xlfn.XLOOKUP("Heat", LOOKUP!A:A, LOOKUP!B:B) * AI45</f>
        <v>644213392.18780947</v>
      </c>
      <c r="AN45" s="2">
        <f t="shared" si="3"/>
        <v>2017294591.7187431</v>
      </c>
    </row>
    <row r="46" spans="1:40">
      <c r="A46">
        <v>2018</v>
      </c>
      <c r="B46" t="s">
        <v>32</v>
      </c>
      <c r="C46">
        <f t="shared" si="2"/>
        <v>18</v>
      </c>
      <c r="D46">
        <v>4.0612444301905501</v>
      </c>
      <c r="E46">
        <v>1.9377700380683631</v>
      </c>
      <c r="F46">
        <v>0.13550663664447979</v>
      </c>
      <c r="G46">
        <v>4.3522178960609309E-2</v>
      </c>
      <c r="H46">
        <v>1.7149012227514353</v>
      </c>
      <c r="I46">
        <v>0</v>
      </c>
      <c r="J46">
        <v>0</v>
      </c>
      <c r="K46">
        <v>0</v>
      </c>
      <c r="L46">
        <v>21.507294549681681</v>
      </c>
      <c r="M46">
        <v>0</v>
      </c>
      <c r="N46">
        <v>0</v>
      </c>
      <c r="O46">
        <v>0</v>
      </c>
      <c r="P46">
        <v>2.6898744115958015</v>
      </c>
      <c r="Q46">
        <v>49.676974651741553</v>
      </c>
      <c r="R46">
        <v>8.4590461055080741</v>
      </c>
      <c r="S46">
        <v>5.3367847394596652E-3</v>
      </c>
      <c r="T46">
        <v>6.7242160499064036</v>
      </c>
      <c r="U46">
        <v>393.72670100136554</v>
      </c>
      <c r="V46">
        <v>42.246658986597197</v>
      </c>
      <c r="W46">
        <v>1.3884293809123698</v>
      </c>
      <c r="X46">
        <v>53.197920929054355</v>
      </c>
      <c r="Y46">
        <v>0</v>
      </c>
      <c r="Z46">
        <v>0</v>
      </c>
      <c r="AA46">
        <v>0</v>
      </c>
      <c r="AB46">
        <v>45.990281230419455</v>
      </c>
      <c r="AC46">
        <v>0</v>
      </c>
      <c r="AD46">
        <v>0</v>
      </c>
      <c r="AE46">
        <v>0</v>
      </c>
      <c r="AF46" cm="1">
        <f t="array" ref="AF46">SUM(_xlfn._xlws.FILTER(D46:AE46, ISNUMBER(SEARCH("Electricity", D$1:AE$1))))</f>
        <v>135.88573282359968</v>
      </c>
      <c r="AG46" cm="1">
        <f t="array" ref="AG46">SUM(_xlfn._xlws.FILTER(D46:AE46, ISNUMBER(SEARCH("Natural Gas", D$1:AE$1))))</f>
        <v>445.34144569117547</v>
      </c>
      <c r="AH46" cm="1">
        <f t="array" ref="AH46">SUM(_xlfn._xlws.FILTER(D46:AE46, ISNUMBER(SEARCH("Oil", D$1:AE$1))))</f>
        <v>50.841211728749755</v>
      </c>
      <c r="AI46" cm="1">
        <f t="array" ref="AI46">SUM(_xlfn._xlws.FILTER(D46:AE46, ISNUMBER(SEARCH("Heat", D$1:AE$1))))</f>
        <v>444.13486438248157</v>
      </c>
      <c r="AJ46" s="2">
        <f>_xlfn.XLOOKUP("Electricity",LOOKUP!A:A,LOOKUP!B:B)*AF46</f>
        <v>305335241.65462846</v>
      </c>
      <c r="AK46" s="2">
        <f>_xlfn.XLOOKUP("Natural Gas", LOOKUP!A:A, LOOKUP!B:B) * AG46</f>
        <v>952585352.33342433</v>
      </c>
      <c r="AL46" s="2">
        <f>_xlfn.XLOOKUP("Oil",LOOKUP!A:A, LOOKUP!B:B) * AH46</f>
        <v>158675421.805428</v>
      </c>
      <c r="AM46" s="2">
        <f>_xlfn.XLOOKUP("Heat", LOOKUP!A:A, LOOKUP!B:B) * AI46</f>
        <v>671531914.94631207</v>
      </c>
      <c r="AN46" s="2">
        <f t="shared" si="3"/>
        <v>2088127930.7397928</v>
      </c>
    </row>
    <row r="47" spans="1:40">
      <c r="A47">
        <v>2019</v>
      </c>
      <c r="B47" t="s">
        <v>32</v>
      </c>
      <c r="C47">
        <f t="shared" si="2"/>
        <v>18</v>
      </c>
      <c r="D47">
        <v>3.9708407708176612</v>
      </c>
      <c r="E47">
        <v>1.9240770118307331</v>
      </c>
      <c r="F47">
        <v>0.13582918411978059</v>
      </c>
      <c r="G47">
        <v>4.3522178960609309E-2</v>
      </c>
      <c r="H47">
        <v>1.6767273702132126</v>
      </c>
      <c r="I47">
        <v>0</v>
      </c>
      <c r="J47">
        <v>0</v>
      </c>
      <c r="K47">
        <v>0</v>
      </c>
      <c r="L47">
        <v>21.028540275241077</v>
      </c>
      <c r="M47">
        <v>0</v>
      </c>
      <c r="N47">
        <v>0</v>
      </c>
      <c r="O47">
        <v>0</v>
      </c>
      <c r="P47">
        <v>2.6299975698440359</v>
      </c>
      <c r="Q47">
        <v>49.325938097378028</v>
      </c>
      <c r="R47">
        <v>8.4791812371322415</v>
      </c>
      <c r="S47">
        <v>5.2320834417449967E-3</v>
      </c>
      <c r="T47">
        <v>6.5745344073028491</v>
      </c>
      <c r="U47">
        <v>390.9444771350901</v>
      </c>
      <c r="V47">
        <v>42.347219029510605</v>
      </c>
      <c r="W47">
        <v>1.361190066406794</v>
      </c>
      <c r="X47">
        <v>52.013730515085477</v>
      </c>
      <c r="Y47">
        <v>0</v>
      </c>
      <c r="Z47">
        <v>0</v>
      </c>
      <c r="AA47">
        <v>0</v>
      </c>
      <c r="AB47">
        <v>44.966533512131249</v>
      </c>
      <c r="AC47">
        <v>0</v>
      </c>
      <c r="AD47">
        <v>0</v>
      </c>
      <c r="AE47">
        <v>0</v>
      </c>
      <c r="AF47" cm="1">
        <f t="array" ref="AF47">SUM(_xlfn._xlws.FILTER(D47:AE47, ISNUMBER(SEARCH("Electricity", D$1:AE$1))))</f>
        <v>132.86090442063556</v>
      </c>
      <c r="AG47" cm="1">
        <f t="array" ref="AG47">SUM(_xlfn._xlws.FILTER(D47:AE47, ISNUMBER(SEARCH("Natural Gas", D$1:AE$1))))</f>
        <v>442.19449224429889</v>
      </c>
      <c r="AH47" cm="1">
        <f t="array" ref="AH47">SUM(_xlfn._xlws.FILTER(D47:AE47, ISNUMBER(SEARCH("Oil", D$1:AE$1))))</f>
        <v>50.962229450762628</v>
      </c>
      <c r="AI47" cm="1">
        <f t="array" ref="AI47">SUM(_xlfn._xlws.FILTER(D47:AE47, ISNUMBER(SEARCH("Heat", D$1:AE$1))))</f>
        <v>441.27617490071265</v>
      </c>
      <c r="AJ47" s="2">
        <f>_xlfn.XLOOKUP("Electricity",LOOKUP!A:A,LOOKUP!B:B)*AF47</f>
        <v>298538452.23316813</v>
      </c>
      <c r="AK47" s="2">
        <f>_xlfn.XLOOKUP("Natural Gas", LOOKUP!A:A, LOOKUP!B:B) * AG47</f>
        <v>945854018.91055536</v>
      </c>
      <c r="AL47" s="2">
        <f>_xlfn.XLOOKUP("Oil",LOOKUP!A:A, LOOKUP!B:B) * AH47</f>
        <v>159053118.11583015</v>
      </c>
      <c r="AM47" s="2">
        <f>_xlfn.XLOOKUP("Heat", LOOKUP!A:A, LOOKUP!B:B) * AI47</f>
        <v>667209576.4498775</v>
      </c>
      <c r="AN47" s="2">
        <f t="shared" si="3"/>
        <v>2070655165.7094312</v>
      </c>
    </row>
    <row r="48" spans="1:40">
      <c r="A48">
        <v>2020</v>
      </c>
      <c r="B48" t="s">
        <v>32</v>
      </c>
      <c r="C48">
        <f t="shared" si="2"/>
        <v>18</v>
      </c>
      <c r="D48">
        <v>3.5102989491531398</v>
      </c>
      <c r="E48">
        <v>1.8003859415754389</v>
      </c>
      <c r="F48">
        <v>0.12599921181113763</v>
      </c>
      <c r="G48">
        <v>0</v>
      </c>
      <c r="H48">
        <v>1.4822589636259234</v>
      </c>
      <c r="I48">
        <v>0</v>
      </c>
      <c r="J48">
        <v>0</v>
      </c>
      <c r="K48">
        <v>0</v>
      </c>
      <c r="L48">
        <v>18.589630531874292</v>
      </c>
      <c r="M48">
        <v>0</v>
      </c>
      <c r="N48">
        <v>0</v>
      </c>
      <c r="O48">
        <v>0</v>
      </c>
      <c r="P48">
        <v>2.3249679950772224</v>
      </c>
      <c r="Q48">
        <v>46.154974545973261</v>
      </c>
      <c r="R48">
        <v>7.8655420011969586</v>
      </c>
      <c r="S48">
        <v>5.2587410585835728E-3</v>
      </c>
      <c r="T48">
        <v>5.8120137656323339</v>
      </c>
      <c r="U48">
        <v>365.81224984382112</v>
      </c>
      <c r="V48">
        <v>39.282546344434039</v>
      </c>
      <c r="W48">
        <v>1.3681253692624851</v>
      </c>
      <c r="X48">
        <v>45.981129465194385</v>
      </c>
      <c r="Y48">
        <v>0</v>
      </c>
      <c r="Z48">
        <v>0</v>
      </c>
      <c r="AA48">
        <v>0</v>
      </c>
      <c r="AB48">
        <v>39.75127295325688</v>
      </c>
      <c r="AC48">
        <v>0</v>
      </c>
      <c r="AD48">
        <v>0</v>
      </c>
      <c r="AE48">
        <v>0</v>
      </c>
      <c r="AF48" cm="1">
        <f t="array" ref="AF48">SUM(_xlfn._xlws.FILTER(D48:AE48, ISNUMBER(SEARCH("Electricity", D$1:AE$1))))</f>
        <v>117.45157262381417</v>
      </c>
      <c r="AG48" cm="1">
        <f t="array" ref="AG48">SUM(_xlfn._xlws.FILTER(D48:AE48, ISNUMBER(SEARCH("Natural Gas", D$1:AE$1))))</f>
        <v>413.76761033136984</v>
      </c>
      <c r="AH48" cm="1">
        <f t="array" ref="AH48">SUM(_xlfn._xlws.FILTER(D48:AE48, ISNUMBER(SEARCH("Oil", D$1:AE$1))))</f>
        <v>47.274087557442137</v>
      </c>
      <c r="AI48" cm="1">
        <f t="array" ref="AI48">SUM(_xlfn._xlws.FILTER(D48:AE48, ISNUMBER(SEARCH("Heat", D$1:AE$1))))</f>
        <v>412.28019406420856</v>
      </c>
      <c r="AJ48" s="2">
        <f>_xlfn.XLOOKUP("Electricity",LOOKUP!A:A,LOOKUP!B:B)*AF48</f>
        <v>263913683.68571046</v>
      </c>
      <c r="AK48" s="2">
        <f>_xlfn.XLOOKUP("Natural Gas", LOOKUP!A:A, LOOKUP!B:B) * AG48</f>
        <v>885048918.49880004</v>
      </c>
      <c r="AL48" s="2">
        <f>_xlfn.XLOOKUP("Oil",LOOKUP!A:A, LOOKUP!B:B) * AH48</f>
        <v>147542427.26677692</v>
      </c>
      <c r="AM48" s="2">
        <f>_xlfn.XLOOKUP("Heat", LOOKUP!A:A, LOOKUP!B:B) * AI48</f>
        <v>623367653.4250834</v>
      </c>
      <c r="AN48" s="2">
        <f t="shared" si="3"/>
        <v>1919872682.8763707</v>
      </c>
    </row>
    <row r="49" spans="1:40">
      <c r="A49">
        <v>2021</v>
      </c>
      <c r="B49" t="s">
        <v>32</v>
      </c>
      <c r="C49">
        <f t="shared" si="2"/>
        <v>18</v>
      </c>
      <c r="D49">
        <v>3.6058863868299196</v>
      </c>
      <c r="E49">
        <v>1.8513240937281954</v>
      </c>
      <c r="F49">
        <v>0.13182244916462199</v>
      </c>
      <c r="G49">
        <v>0</v>
      </c>
      <c r="H49">
        <v>1.5226217185817719</v>
      </c>
      <c r="I49">
        <v>0</v>
      </c>
      <c r="J49">
        <v>0</v>
      </c>
      <c r="K49">
        <v>0</v>
      </c>
      <c r="L49">
        <v>19.095836748392855</v>
      </c>
      <c r="M49">
        <v>0</v>
      </c>
      <c r="N49">
        <v>0</v>
      </c>
      <c r="O49">
        <v>0</v>
      </c>
      <c r="P49">
        <v>2.3882781964444213</v>
      </c>
      <c r="Q49">
        <v>47.460832952072614</v>
      </c>
      <c r="R49">
        <v>8.2290594972859417</v>
      </c>
      <c r="S49">
        <v>5.0195240232689823E-3</v>
      </c>
      <c r="T49">
        <v>5.9702782073924858</v>
      </c>
      <c r="U49">
        <v>376.16214183730176</v>
      </c>
      <c r="V49">
        <v>41.09804652038568</v>
      </c>
      <c r="W49">
        <v>1.3058901515311518</v>
      </c>
      <c r="X49">
        <v>47.233221782893587</v>
      </c>
      <c r="Y49">
        <v>0</v>
      </c>
      <c r="Z49">
        <v>0</v>
      </c>
      <c r="AA49">
        <v>0</v>
      </c>
      <c r="AB49">
        <v>40.833722733469699</v>
      </c>
      <c r="AC49">
        <v>0</v>
      </c>
      <c r="AD49">
        <v>0</v>
      </c>
      <c r="AE49">
        <v>0</v>
      </c>
      <c r="AF49" cm="1">
        <f t="array" ref="AF49">SUM(_xlfn._xlws.FILTER(D49:AE49, ISNUMBER(SEARCH("Electricity", D$1:AE$1))))</f>
        <v>120.64984577400475</v>
      </c>
      <c r="AG49" cm="1">
        <f t="array" ref="AG49">SUM(_xlfn._xlws.FILTER(D49:AE49, ISNUMBER(SEARCH("Natural Gas", D$1:AE$1))))</f>
        <v>425.47429888310256</v>
      </c>
      <c r="AH49" cm="1">
        <f t="array" ref="AH49">SUM(_xlfn._xlws.FILTER(D49:AE49, ISNUMBER(SEARCH("Oil", D$1:AE$1))))</f>
        <v>49.458928466836241</v>
      </c>
      <c r="AI49" cm="1">
        <f t="array" ref="AI49">SUM(_xlfn._xlws.FILTER(D49:AE49, ISNUMBER(SEARCH("Heat", D$1:AE$1))))</f>
        <v>424.54137624063441</v>
      </c>
      <c r="AJ49" s="2">
        <f>_xlfn.XLOOKUP("Electricity",LOOKUP!A:A,LOOKUP!B:B)*AF49</f>
        <v>271100203.45418864</v>
      </c>
      <c r="AK49" s="2">
        <f>_xlfn.XLOOKUP("Natural Gas", LOOKUP!A:A, LOOKUP!B:B) * AG49</f>
        <v>910089525.31095636</v>
      </c>
      <c r="AL49" s="2">
        <f>_xlfn.XLOOKUP("Oil",LOOKUP!A:A, LOOKUP!B:B) * AH49</f>
        <v>154361315.74499592</v>
      </c>
      <c r="AM49" s="2">
        <f>_xlfn.XLOOKUP("Heat", LOOKUP!A:A, LOOKUP!B:B) * AI49</f>
        <v>641906560.87583923</v>
      </c>
      <c r="AN49" s="2">
        <f t="shared" si="3"/>
        <v>1977457605.3859801</v>
      </c>
    </row>
    <row r="50" spans="1:40">
      <c r="A50">
        <v>2016</v>
      </c>
      <c r="B50" t="s">
        <v>61</v>
      </c>
      <c r="C50">
        <f t="shared" si="2"/>
        <v>27</v>
      </c>
      <c r="D50">
        <v>39.135620414761689</v>
      </c>
      <c r="E50">
        <v>56.864217891403854</v>
      </c>
      <c r="F50">
        <v>58.922857884443687</v>
      </c>
      <c r="G50">
        <v>4.3522178960609309E-2</v>
      </c>
      <c r="H50">
        <v>1.0167453422018942</v>
      </c>
      <c r="I50">
        <v>0</v>
      </c>
      <c r="J50">
        <v>0</v>
      </c>
      <c r="K50">
        <v>0</v>
      </c>
      <c r="L50">
        <v>80.504218114662635</v>
      </c>
      <c r="M50">
        <v>0.32810411049103227</v>
      </c>
      <c r="N50">
        <v>0.17349308420734033</v>
      </c>
      <c r="O50">
        <v>4.9791897773317204E-2</v>
      </c>
      <c r="P50">
        <v>5.2734014172028223</v>
      </c>
      <c r="Q50">
        <v>29.770041867866947</v>
      </c>
      <c r="R50">
        <v>17.900313969418747</v>
      </c>
      <c r="S50">
        <v>1.2115601983704858</v>
      </c>
      <c r="T50">
        <v>50.653726386693116</v>
      </c>
      <c r="U50">
        <v>719.78390381466659</v>
      </c>
      <c r="V50">
        <v>184.76585474609897</v>
      </c>
      <c r="W50">
        <v>37.184563142873721</v>
      </c>
      <c r="X50">
        <v>84.56255976591396</v>
      </c>
      <c r="Y50">
        <v>0</v>
      </c>
      <c r="Z50">
        <v>0</v>
      </c>
      <c r="AA50">
        <v>0</v>
      </c>
      <c r="AB50">
        <v>142.43452071280058</v>
      </c>
      <c r="AC50">
        <v>252.53204468229032</v>
      </c>
      <c r="AD50">
        <v>44.237989739829317</v>
      </c>
      <c r="AE50">
        <v>38.780604582335826</v>
      </c>
      <c r="AF50" cm="1">
        <f t="array" ref="AF50">SUM(_xlfn._xlws.FILTER(D50:AE50, ISNUMBER(SEARCH("Electricity", D$1:AE$1))))</f>
        <v>403.58079215423669</v>
      </c>
      <c r="AG50" cm="1">
        <f t="array" ref="AG50">SUM(_xlfn._xlws.FILTER(D50:AE50, ISNUMBER(SEARCH("Natural Gas", D$1:AE$1))))</f>
        <v>1059.2783123667186</v>
      </c>
      <c r="AH50" cm="1">
        <f t="array" ref="AH50">SUM(_xlfn._xlws.FILTER(D50:AE50, ISNUMBER(SEARCH("Oil", D$1:AE$1))))</f>
        <v>306.0005094239981</v>
      </c>
      <c r="AI50" cm="1">
        <f t="array" ref="AI50">SUM(_xlfn._xlws.FILTER(D50:AE50, ISNUMBER(SEARCH("Heat", D$1:AE$1))))</f>
        <v>1032.4735269477726</v>
      </c>
      <c r="AJ50" s="2">
        <f>_xlfn.XLOOKUP("Electricity",LOOKUP!A:A,LOOKUP!B:B)*AF50</f>
        <v>906846039.97056985</v>
      </c>
      <c r="AK50" s="2">
        <f>_xlfn.XLOOKUP("Natural Gas", LOOKUP!A:A, LOOKUP!B:B) * AG50</f>
        <v>2265796310.152411</v>
      </c>
      <c r="AL50" s="2">
        <f>_xlfn.XLOOKUP("Oil",LOOKUP!A:A, LOOKUP!B:B) * AH50</f>
        <v>955027589.91229808</v>
      </c>
      <c r="AM50" s="2">
        <f>_xlfn.XLOOKUP("Heat", LOOKUP!A:A, LOOKUP!B:B) * AI50</f>
        <v>1561099972.7450321</v>
      </c>
      <c r="AN50" s="2">
        <f t="shared" si="3"/>
        <v>5688769912.7803116</v>
      </c>
    </row>
    <row r="51" spans="1:40">
      <c r="A51">
        <v>2017</v>
      </c>
      <c r="B51" t="s">
        <v>61</v>
      </c>
      <c r="C51">
        <f t="shared" si="2"/>
        <v>27</v>
      </c>
      <c r="D51">
        <v>38.759619056768393</v>
      </c>
      <c r="E51">
        <v>55.623449989878381</v>
      </c>
      <c r="F51">
        <v>56.833025746524136</v>
      </c>
      <c r="G51">
        <v>4.3522178960609309E-2</v>
      </c>
      <c r="H51">
        <v>1.0069768084377773</v>
      </c>
      <c r="I51">
        <v>0</v>
      </c>
      <c r="J51">
        <v>0</v>
      </c>
      <c r="K51">
        <v>0</v>
      </c>
      <c r="L51">
        <v>79.730761733634267</v>
      </c>
      <c r="M51">
        <v>0.32094493265035051</v>
      </c>
      <c r="N51">
        <v>0.16733976041923865</v>
      </c>
      <c r="O51">
        <v>4.6794135967197566E-2</v>
      </c>
      <c r="P51">
        <v>5.2227364201209276</v>
      </c>
      <c r="Q51">
        <v>29.120464440331407</v>
      </c>
      <c r="R51">
        <v>17.265438935259592</v>
      </c>
      <c r="S51">
        <v>1.1386172287125569</v>
      </c>
      <c r="T51">
        <v>50.167063093586542</v>
      </c>
      <c r="U51">
        <v>704.07833716828281</v>
      </c>
      <c r="V51">
        <v>178.21271670931486</v>
      </c>
      <c r="W51">
        <v>34.945836198292653</v>
      </c>
      <c r="X51">
        <v>83.750112257214724</v>
      </c>
      <c r="Y51">
        <v>0</v>
      </c>
      <c r="Z51">
        <v>0</v>
      </c>
      <c r="AA51">
        <v>0</v>
      </c>
      <c r="AB51">
        <v>141.06605963704527</v>
      </c>
      <c r="AC51">
        <v>247.02183691425651</v>
      </c>
      <c r="AD51">
        <v>42.668989592949842</v>
      </c>
      <c r="AE51">
        <v>36.445786661468105</v>
      </c>
      <c r="AF51" cm="1">
        <f t="array" ref="AF51">SUM(_xlfn._xlws.FILTER(D51:AE51, ISNUMBER(SEARCH("Electricity", D$1:AE$1))))</f>
        <v>399.70332900680791</v>
      </c>
      <c r="AG51" cm="1">
        <f t="array" ref="AG51">SUM(_xlfn._xlws.FILTER(D51:AE51, ISNUMBER(SEARCH("Natural Gas", D$1:AE$1))))</f>
        <v>1036.1650334453996</v>
      </c>
      <c r="AH51" cm="1">
        <f t="array" ref="AH51">SUM(_xlfn._xlws.FILTER(D51:AE51, ISNUMBER(SEARCH("Oil", D$1:AE$1))))</f>
        <v>295.1475107444677</v>
      </c>
      <c r="AI51" cm="1">
        <f t="array" ref="AI51">SUM(_xlfn._xlws.FILTER(D51:AE51, ISNUMBER(SEARCH("Heat", D$1:AE$1))))</f>
        <v>1005.0786733745853</v>
      </c>
      <c r="AJ51" s="2">
        <f>_xlfn.XLOOKUP("Electricity",LOOKUP!A:A,LOOKUP!B:B)*AF51</f>
        <v>898133380.27829731</v>
      </c>
      <c r="AK51" s="2">
        <f>_xlfn.XLOOKUP("Natural Gas", LOOKUP!A:A, LOOKUP!B:B) * AG51</f>
        <v>2216357006.5397096</v>
      </c>
      <c r="AL51" s="2">
        <f>_xlfn.XLOOKUP("Oil",LOOKUP!A:A, LOOKUP!B:B) * AH51</f>
        <v>921155381.03348362</v>
      </c>
      <c r="AM51" s="2">
        <f>_xlfn.XLOOKUP("Heat", LOOKUP!A:A, LOOKUP!B:B) * AI51</f>
        <v>1519678954.1423728</v>
      </c>
      <c r="AN51" s="2">
        <f t="shared" si="3"/>
        <v>5555324721.9938631</v>
      </c>
    </row>
    <row r="52" spans="1:40">
      <c r="A52">
        <v>2018</v>
      </c>
      <c r="B52" t="s">
        <v>61</v>
      </c>
      <c r="C52">
        <f t="shared" si="2"/>
        <v>27</v>
      </c>
      <c r="D52">
        <v>38.516044016848717</v>
      </c>
      <c r="E52">
        <v>58.094568699918632</v>
      </c>
      <c r="F52">
        <v>58.654078593578134</v>
      </c>
      <c r="G52">
        <v>4.3522178960609309E-2</v>
      </c>
      <c r="H52">
        <v>1.0006487169270175</v>
      </c>
      <c r="I52">
        <v>0</v>
      </c>
      <c r="J52">
        <v>0</v>
      </c>
      <c r="K52">
        <v>0</v>
      </c>
      <c r="L52">
        <v>79.22971389197069</v>
      </c>
      <c r="M52">
        <v>0.33520318214960315</v>
      </c>
      <c r="N52">
        <v>0.17270168762853252</v>
      </c>
      <c r="O52">
        <v>4.8573957273812779E-2</v>
      </c>
      <c r="P52">
        <v>5.1899154517270505</v>
      </c>
      <c r="Q52">
        <v>30.41416564974325</v>
      </c>
      <c r="R52">
        <v>17.818660874716407</v>
      </c>
      <c r="S52">
        <v>1.1819246893987072</v>
      </c>
      <c r="T52">
        <v>49.851800851773064</v>
      </c>
      <c r="U52">
        <v>735.35761151439351</v>
      </c>
      <c r="V52">
        <v>183.92303691278516</v>
      </c>
      <c r="W52">
        <v>36.275005816614204</v>
      </c>
      <c r="X52">
        <v>83.223805821992755</v>
      </c>
      <c r="Y52">
        <v>0</v>
      </c>
      <c r="Z52">
        <v>0</v>
      </c>
      <c r="AA52">
        <v>0</v>
      </c>
      <c r="AB52">
        <v>140.17956560166581</v>
      </c>
      <c r="AC52">
        <v>257.99599049693444</v>
      </c>
      <c r="AD52">
        <v>44.036196141580781</v>
      </c>
      <c r="AE52">
        <v>37.832007099043977</v>
      </c>
      <c r="AF52" cm="1">
        <f t="array" ref="AF52">SUM(_xlfn._xlws.FILTER(D52:AE52, ISNUMBER(SEARCH("Electricity", D$1:AE$1))))</f>
        <v>397.19149435290512</v>
      </c>
      <c r="AG52" cm="1">
        <f t="array" ref="AG52">SUM(_xlfn._xlws.FILTER(D52:AE52, ISNUMBER(SEARCH("Natural Gas", D$1:AE$1))))</f>
        <v>1082.1975395431393</v>
      </c>
      <c r="AH52" cm="1">
        <f t="array" ref="AH52">SUM(_xlfn._xlws.FILTER(D52:AE52, ISNUMBER(SEARCH("Oil", D$1:AE$1))))</f>
        <v>304.60467421028903</v>
      </c>
      <c r="AI52" cm="1">
        <f t="array" ref="AI52">SUM(_xlfn._xlws.FILTER(D52:AE52, ISNUMBER(SEARCH("Heat", D$1:AE$1))))</f>
        <v>1044.513483020243</v>
      </c>
      <c r="AJ52" s="2">
        <f>_xlfn.XLOOKUP("Electricity",LOOKUP!A:A,LOOKUP!B:B)*AF52</f>
        <v>892489287.81097782</v>
      </c>
      <c r="AK52" s="2">
        <f>_xlfn.XLOOKUP("Natural Gas", LOOKUP!A:A, LOOKUP!B:B) * AG52</f>
        <v>2314820537.0827751</v>
      </c>
      <c r="AL52" s="2">
        <f>_xlfn.XLOOKUP("Oil",LOOKUP!A:A, LOOKUP!B:B) * AH52</f>
        <v>950671188.21031213</v>
      </c>
      <c r="AM52" s="2">
        <f>_xlfn.XLOOKUP("Heat", LOOKUP!A:A, LOOKUP!B:B) * AI52</f>
        <v>1579304386.3266075</v>
      </c>
      <c r="AN52" s="2">
        <f t="shared" si="3"/>
        <v>5737285399.4306726</v>
      </c>
    </row>
    <row r="53" spans="1:40">
      <c r="A53">
        <v>2019</v>
      </c>
      <c r="B53" t="s">
        <v>61</v>
      </c>
      <c r="C53">
        <f t="shared" si="2"/>
        <v>27</v>
      </c>
      <c r="D53">
        <v>37.658673478447746</v>
      </c>
      <c r="E53">
        <v>57.684050197803309</v>
      </c>
      <c r="F53">
        <v>58.793693341865996</v>
      </c>
      <c r="G53">
        <v>4.3522178960609309E-2</v>
      </c>
      <c r="H53">
        <v>0.97837418819279276</v>
      </c>
      <c r="I53">
        <v>0</v>
      </c>
      <c r="J53">
        <v>0</v>
      </c>
      <c r="K53">
        <v>0</v>
      </c>
      <c r="L53">
        <v>77.466053469649069</v>
      </c>
      <c r="M53">
        <v>0.33283450791172142</v>
      </c>
      <c r="N53">
        <v>0.17311277076589149</v>
      </c>
      <c r="O53">
        <v>4.7620994654934509E-2</v>
      </c>
      <c r="P53">
        <v>5.0743874758228733</v>
      </c>
      <c r="Q53">
        <v>30.199247491212574</v>
      </c>
      <c r="R53">
        <v>17.86107476838761</v>
      </c>
      <c r="S53">
        <v>1.1587367485649569</v>
      </c>
      <c r="T53">
        <v>48.742095365980035</v>
      </c>
      <c r="U53">
        <v>730.16129261654066</v>
      </c>
      <c r="V53">
        <v>184.36083031298236</v>
      </c>
      <c r="W53">
        <v>35.563333832633973</v>
      </c>
      <c r="X53">
        <v>81.371236560877421</v>
      </c>
      <c r="Y53">
        <v>0</v>
      </c>
      <c r="Z53">
        <v>0</v>
      </c>
      <c r="AA53">
        <v>0</v>
      </c>
      <c r="AB53">
        <v>137.05915610218193</v>
      </c>
      <c r="AC53">
        <v>256.17289188477952</v>
      </c>
      <c r="AD53">
        <v>44.141015833361514</v>
      </c>
      <c r="AE53">
        <v>37.089788622602015</v>
      </c>
      <c r="AF53" cm="1">
        <f t="array" ref="AF53">SUM(_xlfn._xlws.FILTER(D53:AE53, ISNUMBER(SEARCH("Electricity", D$1:AE$1))))</f>
        <v>388.3499766411519</v>
      </c>
      <c r="AG53" cm="1">
        <f t="array" ref="AG53">SUM(_xlfn._xlws.FILTER(D53:AE53, ISNUMBER(SEARCH("Natural Gas", D$1:AE$1))))</f>
        <v>1074.5503166982478</v>
      </c>
      <c r="AH53" cm="1">
        <f t="array" ref="AH53">SUM(_xlfn._xlws.FILTER(D53:AE53, ISNUMBER(SEARCH("Oil", D$1:AE$1))))</f>
        <v>305.32972702736333</v>
      </c>
      <c r="AI53" cm="1">
        <f t="array" ref="AI53">SUM(_xlfn._xlws.FILTER(D53:AE53, ISNUMBER(SEARCH("Heat", D$1:AE$1))))</f>
        <v>1037.1672206729195</v>
      </c>
      <c r="AJ53" s="2">
        <f>_xlfn.XLOOKUP("Electricity",LOOKUP!A:A,LOOKUP!B:B)*AF53</f>
        <v>872622397.51266837</v>
      </c>
      <c r="AK53" s="2">
        <f>_xlfn.XLOOKUP("Natural Gas", LOOKUP!A:A, LOOKUP!B:B) * AG53</f>
        <v>2298463127.417552</v>
      </c>
      <c r="AL53" s="2">
        <f>_xlfn.XLOOKUP("Oil",LOOKUP!A:A, LOOKUP!B:B) * AH53</f>
        <v>952934078.05240095</v>
      </c>
      <c r="AM53" s="2">
        <f>_xlfn.XLOOKUP("Heat", LOOKUP!A:A, LOOKUP!B:B) * AI53</f>
        <v>1568196837.6574543</v>
      </c>
      <c r="AN53" s="2">
        <f t="shared" si="3"/>
        <v>5692216440.6400757</v>
      </c>
    </row>
    <row r="54" spans="1:40">
      <c r="A54">
        <v>2020</v>
      </c>
      <c r="B54" t="s">
        <v>61</v>
      </c>
      <c r="C54">
        <f t="shared" si="2"/>
        <v>27</v>
      </c>
      <c r="D54">
        <v>33.290985352373021</v>
      </c>
      <c r="E54">
        <v>53.97577767973111</v>
      </c>
      <c r="F54">
        <v>54.538787584913699</v>
      </c>
      <c r="G54">
        <v>0</v>
      </c>
      <c r="H54">
        <v>0.86490143597083102</v>
      </c>
      <c r="I54">
        <v>0</v>
      </c>
      <c r="J54">
        <v>0</v>
      </c>
      <c r="K54">
        <v>0</v>
      </c>
      <c r="L54">
        <v>68.481468229096336</v>
      </c>
      <c r="M54">
        <v>0.31143793373700918</v>
      </c>
      <c r="N54">
        <v>0.16058458137913545</v>
      </c>
      <c r="O54">
        <v>4.7863625003459635E-2</v>
      </c>
      <c r="P54">
        <v>4.4858552765159043</v>
      </c>
      <c r="Q54">
        <v>28.257860935412282</v>
      </c>
      <c r="R54">
        <v>16.568466913060863</v>
      </c>
      <c r="S54">
        <v>1.1646405458961631</v>
      </c>
      <c r="T54">
        <v>43.08894161663644</v>
      </c>
      <c r="U54">
        <v>683.22219860553957</v>
      </c>
      <c r="V54">
        <v>171.01861767643365</v>
      </c>
      <c r="W54">
        <v>35.744530049660767</v>
      </c>
      <c r="X54">
        <v>71.933724537668169</v>
      </c>
      <c r="Y54">
        <v>0</v>
      </c>
      <c r="Z54">
        <v>0</v>
      </c>
      <c r="AA54">
        <v>0</v>
      </c>
      <c r="AB54">
        <v>121.16290715385074</v>
      </c>
      <c r="AC54">
        <v>239.70458059952952</v>
      </c>
      <c r="AD54">
        <v>40.946525885349487</v>
      </c>
      <c r="AE54">
        <v>0</v>
      </c>
      <c r="AF54" cm="1">
        <f t="array" ref="AF54">SUM(_xlfn._xlws.FILTER(D54:AE54, ISNUMBER(SEARCH("Electricity", D$1:AE$1))))</f>
        <v>343.30878360211148</v>
      </c>
      <c r="AG54" cm="1">
        <f t="array" ref="AG54">SUM(_xlfn._xlws.FILTER(D54:AE54, ISNUMBER(SEARCH("Natural Gas", D$1:AE$1))))</f>
        <v>1005.4718557539495</v>
      </c>
      <c r="AH54" cm="1">
        <f t="array" ref="AH54">SUM(_xlfn._xlws.FILTER(D54:AE54, ISNUMBER(SEARCH("Oil", D$1:AE$1))))</f>
        <v>283.23298264113686</v>
      </c>
      <c r="AI54" cm="1">
        <f t="array" ref="AI54">SUM(_xlfn._xlws.FILTER(D54:AE54, ISNUMBER(SEARCH("Heat", D$1:AE$1))))</f>
        <v>934.28679211917006</v>
      </c>
      <c r="AJ54" s="2">
        <f>_xlfn.XLOOKUP("Electricity",LOOKUP!A:A,LOOKUP!B:B)*AF54</f>
        <v>771414836.75394452</v>
      </c>
      <c r="AK54" s="2">
        <f>_xlfn.XLOOKUP("Natural Gas", LOOKUP!A:A, LOOKUP!B:B) * AG54</f>
        <v>2150704299.4576979</v>
      </c>
      <c r="AL54" s="2">
        <f>_xlfn.XLOOKUP("Oil",LOOKUP!A:A, LOOKUP!B:B) * AH54</f>
        <v>883970138.82298815</v>
      </c>
      <c r="AM54" s="2">
        <f>_xlfn.XLOOKUP("Heat", LOOKUP!A:A, LOOKUP!B:B) * AI54</f>
        <v>1412641629.684185</v>
      </c>
      <c r="AN54" s="2">
        <f t="shared" si="3"/>
        <v>5218730904.7188148</v>
      </c>
    </row>
    <row r="55" spans="1:40">
      <c r="A55">
        <v>2021</v>
      </c>
      <c r="B55" t="s">
        <v>61</v>
      </c>
      <c r="C55">
        <f t="shared" si="2"/>
        <v>27</v>
      </c>
      <c r="D55">
        <v>34.197517825436677</v>
      </c>
      <c r="E55">
        <v>55.502909342183209</v>
      </c>
      <c r="F55">
        <v>57.059377202206399</v>
      </c>
      <c r="G55">
        <v>0</v>
      </c>
      <c r="H55">
        <v>0.88845319418429158</v>
      </c>
      <c r="I55">
        <v>0</v>
      </c>
      <c r="J55">
        <v>0</v>
      </c>
      <c r="K55">
        <v>0</v>
      </c>
      <c r="L55">
        <v>70.346257573588588</v>
      </c>
      <c r="M55">
        <v>0.32024941825735259</v>
      </c>
      <c r="N55">
        <v>0.16800623203265141</v>
      </c>
      <c r="O55">
        <v>4.5686336875905224E-2</v>
      </c>
      <c r="P55">
        <v>4.6080076680592121</v>
      </c>
      <c r="Q55">
        <v>29.057357969131569</v>
      </c>
      <c r="R55">
        <v>17.334202777843288</v>
      </c>
      <c r="S55">
        <v>1.111661733002971</v>
      </c>
      <c r="T55">
        <v>44.262278013621177</v>
      </c>
      <c r="U55">
        <v>702.55254078553685</v>
      </c>
      <c r="V55">
        <v>178.92249253628128</v>
      </c>
      <c r="W55">
        <v>34.118532417920321</v>
      </c>
      <c r="X55">
        <v>73.892520785709053</v>
      </c>
      <c r="Y55">
        <v>0</v>
      </c>
      <c r="Z55">
        <v>0</v>
      </c>
      <c r="AA55">
        <v>0</v>
      </c>
      <c r="AB55">
        <v>124.46224205497086</v>
      </c>
      <c r="AC55">
        <v>246.48652002503235</v>
      </c>
      <c r="AD55">
        <v>42.838929302827879</v>
      </c>
      <c r="AE55">
        <v>0</v>
      </c>
      <c r="AF55" cm="1">
        <f t="array" ref="AF55">SUM(_xlfn._xlws.FILTER(D55:AE55, ISNUMBER(SEARCH("Electricity", D$1:AE$1))))</f>
        <v>352.65727711556985</v>
      </c>
      <c r="AG55" cm="1">
        <f t="array" ref="AG55">SUM(_xlfn._xlws.FILTER(D55:AE55, ISNUMBER(SEARCH("Natural Gas", D$1:AE$1))))</f>
        <v>1033.9195775401413</v>
      </c>
      <c r="AH55" cm="1">
        <f t="array" ref="AH55">SUM(_xlfn._xlws.FILTER(D55:AE55, ISNUMBER(SEARCH("Oil", D$1:AE$1))))</f>
        <v>296.32300805119149</v>
      </c>
      <c r="AI55" cm="1">
        <f t="array" ref="AI55">SUM(_xlfn._xlws.FILTER(D55:AE55, ISNUMBER(SEARCH("Heat", D$1:AE$1))))</f>
        <v>961.01319182323846</v>
      </c>
      <c r="AJ55" s="2">
        <f>_xlfn.XLOOKUP("Electricity",LOOKUP!A:A,LOOKUP!B:B)*AF55</f>
        <v>792420901.67868543</v>
      </c>
      <c r="AK55" s="2">
        <f>_xlfn.XLOOKUP("Natural Gas", LOOKUP!A:A, LOOKUP!B:B) * AG55</f>
        <v>2211553976.3583622</v>
      </c>
      <c r="AL55" s="2">
        <f>_xlfn.XLOOKUP("Oil",LOOKUP!A:A, LOOKUP!B:B) * AH55</f>
        <v>924824108.12776864</v>
      </c>
      <c r="AM55" s="2">
        <f>_xlfn.XLOOKUP("Heat", LOOKUP!A:A, LOOKUP!B:B) * AI55</f>
        <v>1453051946.0367365</v>
      </c>
      <c r="AN55" s="2">
        <f t="shared" si="3"/>
        <v>5381850932.2015524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2854-499C-FC41-8A13-7910835AF2BF}">
  <dimension ref="A1:C9"/>
  <sheetViews>
    <sheetView zoomScale="287" zoomScaleNormal="287" workbookViewId="0">
      <selection activeCell="C5" sqref="C5"/>
    </sheetView>
  </sheetViews>
  <sheetFormatPr baseColWidth="10" defaultRowHeight="16"/>
  <cols>
    <col min="1" max="1" width="15.83203125" bestFit="1" customWidth="1"/>
    <col min="2" max="2" width="15.6640625" bestFit="1" customWidth="1"/>
  </cols>
  <sheetData>
    <row r="1" spans="1:3">
      <c r="A1" s="1" t="s">
        <v>44</v>
      </c>
      <c r="B1" s="1" t="s">
        <v>45</v>
      </c>
    </row>
    <row r="2" spans="1:3">
      <c r="A2" t="s">
        <v>38</v>
      </c>
      <c r="B2">
        <v>2247000</v>
      </c>
    </row>
    <row r="3" spans="1:3">
      <c r="A3" t="s">
        <v>39</v>
      </c>
      <c r="B3">
        <v>2139000</v>
      </c>
    </row>
    <row r="4" spans="1:3">
      <c r="A4" t="s">
        <v>40</v>
      </c>
      <c r="B4">
        <v>3121000</v>
      </c>
    </row>
    <row r="5" spans="1:3">
      <c r="A5" t="s">
        <v>41</v>
      </c>
      <c r="B5">
        <v>3395000</v>
      </c>
    </row>
    <row r="6" spans="1:3">
      <c r="A6" t="s">
        <v>42</v>
      </c>
      <c r="B6">
        <v>1512000</v>
      </c>
    </row>
    <row r="7" spans="1:3">
      <c r="A7" t="s">
        <v>43</v>
      </c>
      <c r="B7">
        <v>430000</v>
      </c>
    </row>
    <row r="9" spans="1:3">
      <c r="A9" s="6" t="s">
        <v>46</v>
      </c>
      <c r="B9" s="6"/>
      <c r="C9" s="6"/>
    </row>
  </sheetData>
  <mergeCells count="1">
    <mergeCell ref="A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77BB-9DBC-1942-AACF-5C8D0ABC2476}">
  <dimension ref="A5:E84"/>
  <sheetViews>
    <sheetView showGridLines="0" topLeftCell="A7" zoomScale="68" zoomScaleNormal="68" workbookViewId="0">
      <selection activeCell="S9" sqref="S9:U16"/>
    </sheetView>
  </sheetViews>
  <sheetFormatPr baseColWidth="10" defaultRowHeight="16"/>
  <cols>
    <col min="1" max="1" width="22.1640625" bestFit="1" customWidth="1"/>
    <col min="2" max="2" width="22" customWidth="1"/>
    <col min="3" max="3" width="15.33203125" bestFit="1" customWidth="1"/>
    <col min="4" max="5" width="12.1640625" bestFit="1" customWidth="1"/>
    <col min="6" max="6" width="10.6640625" bestFit="1" customWidth="1"/>
    <col min="7" max="7" width="7.6640625" bestFit="1" customWidth="1"/>
    <col min="8" max="8" width="7.33203125" bestFit="1" customWidth="1"/>
    <col min="9" max="9" width="6.1640625" bestFit="1" customWidth="1"/>
    <col min="10" max="10" width="7.83203125" bestFit="1" customWidth="1"/>
    <col min="11" max="11" width="11" bestFit="1" customWidth="1"/>
    <col min="12" max="19" width="25.83203125" bestFit="1" customWidth="1"/>
    <col min="20" max="20" width="13.83203125" bestFit="1" customWidth="1"/>
    <col min="21" max="21" width="18" bestFit="1" customWidth="1"/>
    <col min="22" max="36" width="25.83203125" bestFit="1" customWidth="1"/>
    <col min="37" max="37" width="16.1640625" bestFit="1" customWidth="1"/>
    <col min="38" max="38" width="14.5" bestFit="1" customWidth="1"/>
    <col min="39" max="39" width="22" bestFit="1" customWidth="1"/>
    <col min="40" max="41" width="21" bestFit="1" customWidth="1"/>
    <col min="42" max="42" width="13.33203125" bestFit="1" customWidth="1"/>
    <col min="43" max="43" width="17.1640625" bestFit="1" customWidth="1"/>
    <col min="44" max="45" width="13.33203125" bestFit="1" customWidth="1"/>
    <col min="46" max="46" width="17.1640625" bestFit="1" customWidth="1"/>
    <col min="47" max="48" width="13.33203125" bestFit="1" customWidth="1"/>
    <col min="49" max="49" width="17.1640625" bestFit="1" customWidth="1"/>
    <col min="50" max="50" width="13.33203125" bestFit="1" customWidth="1"/>
    <col min="51" max="51" width="12.33203125" bestFit="1" customWidth="1"/>
    <col min="52" max="52" width="17.1640625" bestFit="1" customWidth="1"/>
    <col min="53" max="54" width="13.33203125" bestFit="1" customWidth="1"/>
    <col min="55" max="55" width="17.1640625" bestFit="1" customWidth="1"/>
    <col min="56" max="57" width="13.33203125" bestFit="1" customWidth="1"/>
    <col min="58" max="58" width="17.1640625" bestFit="1" customWidth="1"/>
    <col min="59" max="60" width="13.33203125" bestFit="1" customWidth="1"/>
    <col min="61" max="61" width="17.1640625" bestFit="1" customWidth="1"/>
    <col min="62" max="63" width="13.33203125" bestFit="1" customWidth="1"/>
    <col min="64" max="64" width="17.1640625" bestFit="1" customWidth="1"/>
    <col min="65" max="66" width="13.33203125" bestFit="1" customWidth="1"/>
    <col min="67" max="67" width="17.1640625" bestFit="1" customWidth="1"/>
    <col min="68" max="69" width="13.33203125" bestFit="1" customWidth="1"/>
    <col min="70" max="70" width="17.1640625" bestFit="1" customWidth="1"/>
    <col min="71" max="72" width="13.33203125" bestFit="1" customWidth="1"/>
    <col min="73" max="73" width="17.1640625" bestFit="1" customWidth="1"/>
    <col min="74" max="75" width="13.33203125" bestFit="1" customWidth="1"/>
    <col min="76" max="76" width="17.1640625" bestFit="1" customWidth="1"/>
    <col min="77" max="78" width="13.33203125" bestFit="1" customWidth="1"/>
    <col min="79" max="79" width="17.1640625" bestFit="1" customWidth="1"/>
    <col min="80" max="81" width="13.33203125" bestFit="1" customWidth="1"/>
    <col min="82" max="82" width="17.1640625" bestFit="1" customWidth="1"/>
    <col min="83" max="84" width="13.33203125" bestFit="1" customWidth="1"/>
    <col min="85" max="85" width="17.1640625" bestFit="1" customWidth="1"/>
    <col min="86" max="86" width="13.33203125" bestFit="1" customWidth="1"/>
    <col min="87" max="87" width="12.33203125" bestFit="1" customWidth="1"/>
    <col min="88" max="88" width="17.1640625" bestFit="1" customWidth="1"/>
    <col min="89" max="90" width="13.33203125" bestFit="1" customWidth="1"/>
    <col min="91" max="91" width="17.1640625" bestFit="1" customWidth="1"/>
    <col min="92" max="93" width="13.33203125" bestFit="1" customWidth="1"/>
    <col min="94" max="94" width="17.1640625" bestFit="1" customWidth="1"/>
    <col min="95" max="96" width="13.33203125" bestFit="1" customWidth="1"/>
    <col min="97" max="97" width="17.1640625" bestFit="1" customWidth="1"/>
    <col min="98" max="99" width="13.33203125" bestFit="1" customWidth="1"/>
    <col min="100" max="100" width="17.1640625" bestFit="1" customWidth="1"/>
    <col min="101" max="102" width="13.33203125" bestFit="1" customWidth="1"/>
    <col min="103" max="103" width="17.1640625" bestFit="1" customWidth="1"/>
    <col min="104" max="105" width="13.33203125" bestFit="1" customWidth="1"/>
    <col min="106" max="106" width="17.1640625" bestFit="1" customWidth="1"/>
    <col min="107" max="108" width="13.33203125" bestFit="1" customWidth="1"/>
    <col min="109" max="109" width="17.1640625" bestFit="1" customWidth="1"/>
    <col min="110" max="110" width="16.1640625" bestFit="1" customWidth="1"/>
    <col min="111" max="111" width="14.5" bestFit="1" customWidth="1"/>
    <col min="112" max="112" width="22" bestFit="1" customWidth="1"/>
    <col min="113" max="113" width="27.6640625" bestFit="1" customWidth="1"/>
    <col min="114" max="114" width="14.83203125" bestFit="1" customWidth="1"/>
    <col min="115" max="115" width="12.33203125" bestFit="1" customWidth="1"/>
    <col min="116" max="116" width="29.5" bestFit="1" customWidth="1"/>
    <col min="117" max="117" width="27.6640625" bestFit="1" customWidth="1"/>
    <col min="118" max="118" width="14.83203125" bestFit="1" customWidth="1"/>
    <col min="119" max="119" width="13.33203125" bestFit="1" customWidth="1"/>
    <col min="120" max="120" width="29.5" bestFit="1" customWidth="1"/>
    <col min="121" max="121" width="27.6640625" bestFit="1" customWidth="1"/>
    <col min="122" max="122" width="13.83203125" bestFit="1" customWidth="1"/>
    <col min="123" max="123" width="13.33203125" bestFit="1" customWidth="1"/>
    <col min="124" max="124" width="29.5" bestFit="1" customWidth="1"/>
    <col min="125" max="125" width="27.6640625" bestFit="1" customWidth="1"/>
    <col min="126" max="126" width="14.83203125" bestFit="1" customWidth="1"/>
    <col min="127" max="127" width="13.33203125" bestFit="1" customWidth="1"/>
    <col min="128" max="128" width="29.5" bestFit="1" customWidth="1"/>
    <col min="129" max="129" width="27.6640625" bestFit="1" customWidth="1"/>
    <col min="130" max="131" width="13.33203125" bestFit="1" customWidth="1"/>
    <col min="132" max="132" width="29.5" bestFit="1" customWidth="1"/>
    <col min="133" max="133" width="27.6640625" bestFit="1" customWidth="1"/>
    <col min="134" max="134" width="14.83203125" bestFit="1" customWidth="1"/>
    <col min="135" max="135" width="13.33203125" bestFit="1" customWidth="1"/>
    <col min="136" max="136" width="29.5" bestFit="1" customWidth="1"/>
    <col min="137" max="137" width="27.6640625" bestFit="1" customWidth="1"/>
    <col min="138" max="138" width="14.83203125" bestFit="1" customWidth="1"/>
    <col min="139" max="139" width="13.33203125" bestFit="1" customWidth="1"/>
    <col min="140" max="140" width="29.5" bestFit="1" customWidth="1"/>
    <col min="141" max="141" width="27.6640625" bestFit="1" customWidth="1"/>
    <col min="142" max="142" width="14.83203125" bestFit="1" customWidth="1"/>
    <col min="143" max="143" width="13.33203125" bestFit="1" customWidth="1"/>
    <col min="144" max="144" width="29.5" bestFit="1" customWidth="1"/>
    <col min="145" max="145" width="27.6640625" bestFit="1" customWidth="1"/>
    <col min="146" max="146" width="16.1640625" bestFit="1" customWidth="1"/>
    <col min="147" max="147" width="14.5" bestFit="1" customWidth="1"/>
  </cols>
  <sheetData>
    <row r="5" spans="1:2">
      <c r="A5" s="3" t="s">
        <v>56</v>
      </c>
      <c r="B5" t="s">
        <v>55</v>
      </c>
    </row>
    <row r="6" spans="1:2">
      <c r="A6" s="4">
        <v>2016</v>
      </c>
      <c r="B6" s="5">
        <v>57287908521.650337</v>
      </c>
    </row>
    <row r="7" spans="1:2">
      <c r="A7" s="4">
        <v>2017</v>
      </c>
      <c r="B7" s="5">
        <v>56101420762.522507</v>
      </c>
    </row>
    <row r="8" spans="1:2">
      <c r="A8" s="4">
        <v>2018</v>
      </c>
      <c r="B8" s="5">
        <v>57488322781.79113</v>
      </c>
    </row>
    <row r="9" spans="1:2">
      <c r="A9" s="4">
        <v>2019</v>
      </c>
      <c r="B9" s="5">
        <v>56894054899.848251</v>
      </c>
    </row>
    <row r="10" spans="1:2">
      <c r="A10" s="4">
        <v>2020</v>
      </c>
      <c r="B10" s="5">
        <v>52161274550.843735</v>
      </c>
    </row>
    <row r="11" spans="1:2">
      <c r="A11" s="4">
        <v>2021</v>
      </c>
      <c r="B11" s="5">
        <v>53777277915.176537</v>
      </c>
    </row>
    <row r="12" spans="1:2">
      <c r="A12" s="4" t="s">
        <v>57</v>
      </c>
      <c r="B12" s="5">
        <v>333710259431.83252</v>
      </c>
    </row>
    <row r="29" spans="2:2">
      <c r="B29" s="4"/>
    </row>
    <row r="40" spans="1:2">
      <c r="A40" s="3" t="s">
        <v>0</v>
      </c>
      <c r="B40" t="s">
        <v>63</v>
      </c>
    </row>
    <row r="42" spans="1:2">
      <c r="A42" s="3" t="s">
        <v>56</v>
      </c>
      <c r="B42" t="s">
        <v>55</v>
      </c>
    </row>
    <row r="43" spans="1:2">
      <c r="A43" s="4" t="s">
        <v>60</v>
      </c>
      <c r="B43" s="5">
        <v>33274178311.765289</v>
      </c>
    </row>
    <row r="44" spans="1:2">
      <c r="A44" s="4" t="s">
        <v>31</v>
      </c>
      <c r="B44" s="5">
        <v>42213422562.064896</v>
      </c>
    </row>
    <row r="45" spans="1:2">
      <c r="A45" s="4" t="s">
        <v>32</v>
      </c>
      <c r="B45" s="5">
        <v>12134901742.151079</v>
      </c>
    </row>
    <row r="46" spans="1:2">
      <c r="A46" s="4" t="s">
        <v>37</v>
      </c>
      <c r="B46" s="5">
        <v>40026487560.984398</v>
      </c>
    </row>
    <row r="47" spans="1:2">
      <c r="A47" s="4" t="s">
        <v>34</v>
      </c>
      <c r="B47" s="5">
        <v>44942518989.729866</v>
      </c>
    </row>
    <row r="48" spans="1:2">
      <c r="A48" s="4" t="s">
        <v>35</v>
      </c>
      <c r="B48" s="5">
        <v>4680819606.3648787</v>
      </c>
    </row>
    <row r="49" spans="1:2">
      <c r="A49" s="4" t="s">
        <v>36</v>
      </c>
      <c r="B49" s="5">
        <v>60364287943.73912</v>
      </c>
    </row>
    <row r="50" spans="1:2">
      <c r="A50" s="4" t="s">
        <v>33</v>
      </c>
      <c r="B50" s="5">
        <v>54121019249.957771</v>
      </c>
    </row>
    <row r="51" spans="1:2">
      <c r="A51" s="4" t="s">
        <v>30</v>
      </c>
      <c r="B51" s="5">
        <v>41952623465.075218</v>
      </c>
    </row>
    <row r="52" spans="1:2">
      <c r="A52" s="4" t="s">
        <v>57</v>
      </c>
      <c r="B52" s="5">
        <v>333710259431.83246</v>
      </c>
    </row>
    <row r="72" spans="1:5">
      <c r="A72" s="3" t="s">
        <v>0</v>
      </c>
      <c r="B72" t="s">
        <v>63</v>
      </c>
    </row>
    <row r="74" spans="1:5">
      <c r="A74" s="3" t="s">
        <v>56</v>
      </c>
      <c r="B74" t="s">
        <v>47</v>
      </c>
      <c r="C74" t="s">
        <v>48</v>
      </c>
      <c r="D74" t="s">
        <v>49</v>
      </c>
      <c r="E74" t="s">
        <v>50</v>
      </c>
    </row>
    <row r="75" spans="1:5">
      <c r="A75" s="4" t="s">
        <v>60</v>
      </c>
      <c r="B75" s="8">
        <v>2284.7916528727828</v>
      </c>
      <c r="C75" s="8">
        <v>6291.5826353475959</v>
      </c>
      <c r="D75" s="8">
        <v>1790.6384120984465</v>
      </c>
      <c r="E75" s="8">
        <v>6014.5328879579283</v>
      </c>
    </row>
    <row r="76" spans="1:5">
      <c r="A76" s="4" t="s">
        <v>31</v>
      </c>
      <c r="B76" s="8">
        <v>3056.8111198103916</v>
      </c>
      <c r="C76" s="8">
        <v>8303.7688028115499</v>
      </c>
      <c r="D76" s="8">
        <v>1482.8462067808839</v>
      </c>
      <c r="E76" s="8">
        <v>8568.1504598372358</v>
      </c>
    </row>
    <row r="77" spans="1:5">
      <c r="A77" s="4" t="s">
        <v>32</v>
      </c>
      <c r="B77" s="8">
        <v>781.66474487494474</v>
      </c>
      <c r="C77" s="8">
        <v>2589.0860070648891</v>
      </c>
      <c r="D77" s="8">
        <v>298.87337374304235</v>
      </c>
      <c r="E77" s="8">
        <v>2584.4327327071724</v>
      </c>
    </row>
    <row r="78" spans="1:5">
      <c r="A78" s="4" t="s">
        <v>37</v>
      </c>
      <c r="B78" s="8">
        <v>3869.9608561819105</v>
      </c>
      <c r="C78" s="8">
        <v>9967.5239735682808</v>
      </c>
      <c r="D78" s="8">
        <v>210.04096417082013</v>
      </c>
      <c r="E78" s="8">
        <v>6186.913947423257</v>
      </c>
    </row>
    <row r="79" spans="1:5">
      <c r="A79" s="4" t="s">
        <v>34</v>
      </c>
      <c r="B79" s="8">
        <v>5433.0592494833136</v>
      </c>
      <c r="C79" s="8">
        <v>4862.7073039246507</v>
      </c>
      <c r="D79" s="8">
        <v>5442.6590587261999</v>
      </c>
      <c r="E79" s="8">
        <v>3536.087970080398</v>
      </c>
    </row>
    <row r="80" spans="1:5">
      <c r="A80" s="4" t="s">
        <v>35</v>
      </c>
      <c r="B80" s="8">
        <v>427.68238782923891</v>
      </c>
      <c r="C80" s="8">
        <v>659.42216857581434</v>
      </c>
      <c r="D80" s="8">
        <v>113.67670299062669</v>
      </c>
      <c r="E80" s="8">
        <v>1292.677428766644</v>
      </c>
    </row>
    <row r="81" spans="1:5">
      <c r="A81" s="4" t="s">
        <v>36</v>
      </c>
      <c r="B81" s="8">
        <v>11692.421260732615</v>
      </c>
      <c r="C81" s="8">
        <v>7026.0021429102289</v>
      </c>
      <c r="D81" s="8">
        <v>2022.3308659427603</v>
      </c>
      <c r="E81" s="8">
        <v>8433.2699435056857</v>
      </c>
    </row>
    <row r="82" spans="1:5">
      <c r="A82" s="4" t="s">
        <v>33</v>
      </c>
      <c r="B82" s="8">
        <v>13445.162174409914</v>
      </c>
      <c r="C82" s="8">
        <v>4666.8820084713134</v>
      </c>
      <c r="D82" s="8">
        <v>954.7722359651741</v>
      </c>
      <c r="E82" s="8">
        <v>7240.3671160656386</v>
      </c>
    </row>
    <row r="83" spans="1:5">
      <c r="A83" s="4" t="s">
        <v>30</v>
      </c>
      <c r="B83" s="8">
        <v>4616.3265538731412</v>
      </c>
      <c r="C83" s="8">
        <v>3293.6449573256759</v>
      </c>
      <c r="D83" s="8">
        <v>4181.5321795820482</v>
      </c>
      <c r="E83" s="8">
        <v>7595.2838639729334</v>
      </c>
    </row>
    <row r="84" spans="1:5">
      <c r="A84" s="4" t="s">
        <v>57</v>
      </c>
      <c r="B84" s="8">
        <v>45607.880000068253</v>
      </c>
      <c r="C84" s="8">
        <v>47660.619999999995</v>
      </c>
      <c r="D84" s="8">
        <v>16497.370000000003</v>
      </c>
      <c r="E84" s="8">
        <v>51451.716350316885</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3A3F-DF96-A74B-861A-A40FBCB77F32}">
  <dimension ref="A1:Z7"/>
  <sheetViews>
    <sheetView showGridLines="0" tabSelected="1" zoomScale="42" zoomScaleNormal="38" workbookViewId="0">
      <selection activeCell="B23" sqref="B23"/>
    </sheetView>
  </sheetViews>
  <sheetFormatPr baseColWidth="10" defaultRowHeight="16"/>
  <sheetData>
    <row r="1" spans="1:26">
      <c r="A1" s="9" t="s">
        <v>64</v>
      </c>
      <c r="B1" s="7"/>
      <c r="C1" s="7"/>
      <c r="D1" s="7"/>
      <c r="E1" s="7"/>
      <c r="F1" s="7"/>
      <c r="G1" s="7"/>
      <c r="H1" s="7"/>
      <c r="I1" s="7"/>
      <c r="J1" s="7"/>
      <c r="K1" s="7"/>
      <c r="L1" s="7"/>
      <c r="M1" s="7"/>
      <c r="N1" s="7"/>
      <c r="O1" s="7"/>
      <c r="P1" s="7"/>
      <c r="Q1" s="7"/>
      <c r="R1" s="7"/>
      <c r="S1" s="7"/>
      <c r="T1" s="7"/>
      <c r="U1" s="7"/>
      <c r="V1" s="7"/>
      <c r="W1" s="7"/>
      <c r="X1" s="7"/>
      <c r="Y1" s="7"/>
      <c r="Z1" s="7"/>
    </row>
    <row r="2" spans="1:26">
      <c r="A2" s="7"/>
      <c r="B2" s="7"/>
      <c r="C2" s="7"/>
      <c r="D2" s="7"/>
      <c r="E2" s="7"/>
      <c r="F2" s="7"/>
      <c r="G2" s="7"/>
      <c r="H2" s="7"/>
      <c r="I2" s="7"/>
      <c r="J2" s="7"/>
      <c r="K2" s="7"/>
      <c r="L2" s="7"/>
      <c r="M2" s="7"/>
      <c r="N2" s="7"/>
      <c r="O2" s="7"/>
      <c r="P2" s="7"/>
      <c r="Q2" s="7"/>
      <c r="R2" s="7"/>
      <c r="S2" s="7"/>
      <c r="T2" s="7"/>
      <c r="U2" s="7"/>
      <c r="V2" s="7"/>
      <c r="W2" s="7"/>
      <c r="X2" s="7"/>
      <c r="Y2" s="7"/>
      <c r="Z2" s="7"/>
    </row>
    <row r="3" spans="1:26">
      <c r="A3" s="7"/>
      <c r="B3" s="7"/>
      <c r="C3" s="7"/>
      <c r="D3" s="7"/>
      <c r="E3" s="7"/>
      <c r="F3" s="7"/>
      <c r="G3" s="7"/>
      <c r="H3" s="7"/>
      <c r="I3" s="7"/>
      <c r="J3" s="7"/>
      <c r="K3" s="7"/>
      <c r="L3" s="7"/>
      <c r="M3" s="7"/>
      <c r="N3" s="7"/>
      <c r="O3" s="7"/>
      <c r="P3" s="7"/>
      <c r="Q3" s="7"/>
      <c r="R3" s="7"/>
      <c r="S3" s="7"/>
      <c r="T3" s="7"/>
      <c r="U3" s="7"/>
      <c r="V3" s="7"/>
      <c r="W3" s="7"/>
      <c r="X3" s="7"/>
      <c r="Y3" s="7"/>
      <c r="Z3" s="7"/>
    </row>
    <row r="4" spans="1:26">
      <c r="A4" s="7"/>
      <c r="B4" s="7"/>
      <c r="C4" s="7"/>
      <c r="D4" s="7"/>
      <c r="E4" s="7"/>
      <c r="F4" s="7"/>
      <c r="G4" s="7"/>
      <c r="H4" s="7"/>
      <c r="I4" s="7"/>
      <c r="J4" s="7"/>
      <c r="K4" s="7"/>
      <c r="L4" s="7"/>
      <c r="M4" s="7"/>
      <c r="N4" s="7"/>
      <c r="O4" s="7"/>
      <c r="P4" s="7"/>
      <c r="Q4" s="7"/>
      <c r="R4" s="7"/>
      <c r="S4" s="7"/>
      <c r="T4" s="7"/>
      <c r="U4" s="7"/>
      <c r="V4" s="7"/>
      <c r="W4" s="7"/>
      <c r="X4" s="7"/>
      <c r="Y4" s="7"/>
      <c r="Z4" s="7"/>
    </row>
    <row r="5" spans="1:26">
      <c r="A5" s="7"/>
      <c r="B5" s="7"/>
      <c r="C5" s="7"/>
      <c r="D5" s="7"/>
      <c r="E5" s="7"/>
      <c r="F5" s="7"/>
      <c r="G5" s="7"/>
      <c r="H5" s="7"/>
      <c r="I5" s="7"/>
      <c r="J5" s="7"/>
      <c r="K5" s="7"/>
      <c r="L5" s="7"/>
      <c r="M5" s="7"/>
      <c r="N5" s="7"/>
      <c r="O5" s="7"/>
      <c r="P5" s="7"/>
      <c r="Q5" s="7"/>
      <c r="R5" s="7"/>
      <c r="S5" s="7"/>
      <c r="T5" s="7"/>
      <c r="U5" s="7"/>
      <c r="V5" s="7"/>
      <c r="W5" s="7"/>
      <c r="X5" s="7"/>
      <c r="Y5" s="7"/>
      <c r="Z5" s="7"/>
    </row>
    <row r="6" spans="1:26">
      <c r="A6" s="7"/>
      <c r="B6" s="7"/>
      <c r="C6" s="7"/>
      <c r="D6" s="7"/>
      <c r="E6" s="7"/>
      <c r="F6" s="7"/>
      <c r="G6" s="7"/>
      <c r="H6" s="7"/>
      <c r="I6" s="7"/>
      <c r="J6" s="7"/>
      <c r="K6" s="7"/>
      <c r="L6" s="7"/>
      <c r="M6" s="7"/>
      <c r="N6" s="7"/>
      <c r="O6" s="7"/>
      <c r="P6" s="7"/>
      <c r="Q6" s="7"/>
      <c r="R6" s="7"/>
      <c r="S6" s="7"/>
      <c r="T6" s="7"/>
      <c r="U6" s="7"/>
      <c r="V6" s="7"/>
      <c r="W6" s="7"/>
      <c r="X6" s="7"/>
      <c r="Y6" s="7"/>
      <c r="Z6" s="7"/>
    </row>
    <row r="7" spans="1:26">
      <c r="A7" s="7"/>
      <c r="B7" s="7"/>
      <c r="C7" s="7"/>
      <c r="D7" s="7"/>
      <c r="E7" s="7"/>
      <c r="F7" s="7"/>
      <c r="G7" s="7"/>
      <c r="H7" s="7"/>
      <c r="I7" s="7"/>
      <c r="J7" s="7"/>
      <c r="K7" s="7"/>
      <c r="L7" s="7"/>
      <c r="M7" s="7"/>
      <c r="N7" s="7"/>
      <c r="O7" s="7"/>
      <c r="P7" s="7"/>
      <c r="Q7" s="7"/>
      <c r="R7" s="7"/>
      <c r="S7" s="7"/>
      <c r="T7" s="7"/>
      <c r="U7" s="7"/>
      <c r="V7" s="7"/>
      <c r="W7" s="7"/>
      <c r="X7" s="7"/>
      <c r="Y7" s="7"/>
      <c r="Z7" s="7"/>
    </row>
  </sheetData>
  <mergeCells count="1">
    <mergeCell ref="A1:Z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0486BD-87F7-4647-ADEB-85D1B5566B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Extracted Data</vt:lpstr>
      <vt:lpstr>Working Sheet</vt:lpstr>
      <vt:lpstr>LOOKUP</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IFEAKA</dc:creator>
  <cp:lastModifiedBy>Lilian Ifeaka</cp:lastModifiedBy>
  <dcterms:created xsi:type="dcterms:W3CDTF">2025-04-14T22:26:16Z</dcterms:created>
  <dcterms:modified xsi:type="dcterms:W3CDTF">2025-04-24T00:01:30Z</dcterms:modified>
</cp:coreProperties>
</file>