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torado recta final\I+D+i\PHD\método\fase1\selección de hipervisores\"/>
    </mc:Choice>
  </mc:AlternateContent>
  <xr:revisionPtr revIDLastSave="0" documentId="10_ncr:8100000_{2F8B86E8-F601-47E4-879B-952DDB2C96DA}" xr6:coauthVersionLast="34" xr6:coauthVersionMax="40" xr10:uidLastSave="{00000000-0000-0000-0000-000000000000}"/>
  <bookViews>
    <workbookView xWindow="-120" yWindow="-120" windowWidth="15600" windowHeight="11160" tabRatio="718" activeTab="7" xr2:uid="{3555D562-25CD-471D-A88C-E7FF710F7F06}"/>
  </bookViews>
  <sheets>
    <sheet name="Datos iniciales" sheetId="1" r:id="rId1"/>
    <sheet name="Comparando Alternativas" sheetId="4" r:id="rId2"/>
    <sheet name="Matriz resultado final" sheetId="9" r:id="rId3"/>
    <sheet name="Comparación criterios" sheetId="3" r:id="rId4"/>
    <sheet name="Alternativas vs Documentación" sheetId="8" r:id="rId5"/>
    <sheet name="Alternativas vs Preferencias" sheetId="7" r:id="rId6"/>
    <sheet name="Alternativas vs Consolidación" sheetId="6" r:id="rId7"/>
    <sheet name="Alternativas vs Experticia" sheetId="5" r:id="rId8"/>
    <sheet name="background" sheetId="2" state="hidden" r:id="rId9"/>
  </sheets>
  <definedNames>
    <definedName name="_xlnm.Criteria">background!$D$4:$D$5</definedName>
    <definedName name="list1">background!$D$11:$D$19</definedName>
    <definedName name="prioridades">background!$F$4:$F$12</definedName>
    <definedName name="solucion">'Datos iniciales'!$L$11</definedName>
    <definedName name="solución__1">'Datos iniciales'!$L$11</definedName>
    <definedName name="soluciones">background!$B$4:$B$5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9" l="1"/>
  <c r="D6" i="9"/>
  <c r="C6" i="9"/>
  <c r="B6" i="9"/>
  <c r="A5" i="9"/>
  <c r="A4" i="9"/>
  <c r="A3" i="9"/>
  <c r="C5" i="8" l="1"/>
  <c r="C6" i="8"/>
  <c r="D6" i="8"/>
  <c r="E5" i="8"/>
  <c r="E4" i="8"/>
  <c r="D4" i="8"/>
  <c r="B6" i="8"/>
  <c r="B14" i="8" s="1"/>
  <c r="B5" i="8"/>
  <c r="B13" i="8" s="1"/>
  <c r="B4" i="8"/>
  <c r="C3" i="8" s="1"/>
  <c r="C11" i="8" s="1"/>
  <c r="D3" i="8"/>
  <c r="D11" i="8" s="1"/>
  <c r="B34" i="4"/>
  <c r="C33" i="4" s="1"/>
  <c r="B33" i="4"/>
  <c r="C31" i="4" s="1"/>
  <c r="B32" i="4"/>
  <c r="B31" i="4"/>
  <c r="C32" i="4"/>
  <c r="C5" i="7"/>
  <c r="C6" i="7"/>
  <c r="D6" i="7"/>
  <c r="E5" i="7"/>
  <c r="E4" i="7"/>
  <c r="D4" i="7"/>
  <c r="B6" i="7"/>
  <c r="B14" i="7" s="1"/>
  <c r="B5" i="7"/>
  <c r="D3" i="7" s="1"/>
  <c r="D11" i="7" s="1"/>
  <c r="B4" i="7"/>
  <c r="C3" i="7" s="1"/>
  <c r="C11" i="7" s="1"/>
  <c r="E3" i="7"/>
  <c r="E11" i="7" s="1"/>
  <c r="B25" i="4"/>
  <c r="C23" i="4" s="1"/>
  <c r="B24" i="4"/>
  <c r="C22" i="4" s="1"/>
  <c r="B23" i="4"/>
  <c r="B22" i="4"/>
  <c r="D6" i="6"/>
  <c r="C6" i="6"/>
  <c r="C5" i="6"/>
  <c r="E5" i="6"/>
  <c r="E4" i="6"/>
  <c r="D4" i="6"/>
  <c r="B6" i="6"/>
  <c r="E3" i="6" s="1"/>
  <c r="E11" i="6" s="1"/>
  <c r="B5" i="6"/>
  <c r="D3" i="6" s="1"/>
  <c r="D11" i="6" s="1"/>
  <c r="B4" i="6"/>
  <c r="C3" i="6" s="1"/>
  <c r="C11" i="6" s="1"/>
  <c r="B16" i="4"/>
  <c r="C15" i="4" s="1"/>
  <c r="B15" i="4"/>
  <c r="C13" i="4" s="1"/>
  <c r="B14" i="4"/>
  <c r="B13" i="4"/>
  <c r="C7" i="5"/>
  <c r="D7" i="5"/>
  <c r="E7" i="5"/>
  <c r="C7" i="8" l="1"/>
  <c r="F4" i="8" s="1"/>
  <c r="D7" i="8"/>
  <c r="G5" i="8" s="1"/>
  <c r="E7" i="8"/>
  <c r="H6" i="8" s="1"/>
  <c r="E3" i="8"/>
  <c r="E11" i="8" s="1"/>
  <c r="B12" i="8"/>
  <c r="C7" i="7"/>
  <c r="F4" i="7" s="1"/>
  <c r="D7" i="7"/>
  <c r="G5" i="7" s="1"/>
  <c r="E7" i="7"/>
  <c r="H6" i="7" s="1"/>
  <c r="B12" i="7"/>
  <c r="B13" i="7"/>
  <c r="C24" i="4"/>
  <c r="D7" i="6"/>
  <c r="G5" i="6" s="1"/>
  <c r="C7" i="6"/>
  <c r="F4" i="6" s="1"/>
  <c r="E7" i="6"/>
  <c r="H5" i="6" s="1"/>
  <c r="B12" i="6"/>
  <c r="B13" i="6"/>
  <c r="B14" i="6"/>
  <c r="C14" i="4"/>
  <c r="F5" i="8" l="1"/>
  <c r="F6" i="8"/>
  <c r="G6" i="8"/>
  <c r="G4" i="8"/>
  <c r="H5" i="8"/>
  <c r="H4" i="8"/>
  <c r="I4" i="8" s="1"/>
  <c r="G4" i="7"/>
  <c r="F6" i="7"/>
  <c r="F5" i="7"/>
  <c r="G6" i="7"/>
  <c r="H5" i="7"/>
  <c r="H4" i="7"/>
  <c r="F5" i="6"/>
  <c r="I5" i="6" s="1"/>
  <c r="F6" i="6"/>
  <c r="H4" i="6"/>
  <c r="G4" i="6"/>
  <c r="G6" i="6"/>
  <c r="H6" i="6"/>
  <c r="D14" i="6" l="1"/>
  <c r="C4" i="9"/>
  <c r="I12" i="8"/>
  <c r="E3" i="9"/>
  <c r="I6" i="8"/>
  <c r="E12" i="8" s="1"/>
  <c r="I5" i="8"/>
  <c r="I6" i="7"/>
  <c r="C12" i="8"/>
  <c r="C14" i="8"/>
  <c r="C13" i="8"/>
  <c r="I5" i="7"/>
  <c r="I6" i="6"/>
  <c r="I4" i="7"/>
  <c r="I4" i="6"/>
  <c r="D13" i="6"/>
  <c r="I13" i="6"/>
  <c r="D12" i="6"/>
  <c r="C14" i="7" l="1"/>
  <c r="D3" i="9"/>
  <c r="E14" i="7"/>
  <c r="D5" i="9"/>
  <c r="I14" i="6"/>
  <c r="C5" i="9"/>
  <c r="E13" i="8"/>
  <c r="F13" i="8" s="1"/>
  <c r="H13" i="8" s="1"/>
  <c r="J13" i="8" s="1"/>
  <c r="D12" i="7"/>
  <c r="D4" i="9"/>
  <c r="E14" i="8"/>
  <c r="C13" i="6"/>
  <c r="C3" i="9"/>
  <c r="D13" i="8"/>
  <c r="E4" i="9"/>
  <c r="I14" i="8"/>
  <c r="E5" i="9"/>
  <c r="I13" i="8"/>
  <c r="D12" i="8"/>
  <c r="F12" i="8" s="1"/>
  <c r="H12" i="8" s="1"/>
  <c r="J12" i="8" s="1"/>
  <c r="D14" i="8"/>
  <c r="F14" i="8" s="1"/>
  <c r="H14" i="8" s="1"/>
  <c r="E12" i="7"/>
  <c r="I14" i="7"/>
  <c r="E13" i="7"/>
  <c r="D14" i="7"/>
  <c r="D13" i="7"/>
  <c r="I13" i="7"/>
  <c r="E13" i="6"/>
  <c r="E12" i="6"/>
  <c r="E14" i="6"/>
  <c r="I12" i="7"/>
  <c r="C12" i="7"/>
  <c r="C13" i="7"/>
  <c r="I12" i="6"/>
  <c r="C14" i="6"/>
  <c r="C12" i="6"/>
  <c r="F13" i="6" l="1"/>
  <c r="H13" i="6" s="1"/>
  <c r="J13" i="6" s="1"/>
  <c r="F14" i="7"/>
  <c r="H14" i="7" s="1"/>
  <c r="J14" i="7" s="1"/>
  <c r="J14" i="8"/>
  <c r="F12" i="7"/>
  <c r="H12" i="7" s="1"/>
  <c r="J12" i="7" s="1"/>
  <c r="J15" i="8"/>
  <c r="J16" i="8" s="1"/>
  <c r="C22" i="8" s="1"/>
  <c r="C23" i="8" s="1"/>
  <c r="D23" i="8" s="1"/>
  <c r="D34" i="4" s="1"/>
  <c r="F13" i="7"/>
  <c r="H13" i="7" s="1"/>
  <c r="J13" i="7" s="1"/>
  <c r="F14" i="6"/>
  <c r="H14" i="6" s="1"/>
  <c r="J14" i="6" s="1"/>
  <c r="F12" i="6"/>
  <c r="H12" i="6" s="1"/>
  <c r="J12" i="6" s="1"/>
  <c r="J15" i="7" l="1"/>
  <c r="J16" i="7" s="1"/>
  <c r="C22" i="7" s="1"/>
  <c r="C23" i="7" s="1"/>
  <c r="D23" i="7" s="1"/>
  <c r="D25" i="4" s="1"/>
  <c r="C21" i="8"/>
  <c r="J15" i="6"/>
  <c r="J16" i="6" s="1"/>
  <c r="C22" i="6" s="1"/>
  <c r="C23" i="6" s="1"/>
  <c r="D23" i="6" s="1"/>
  <c r="D16" i="4" s="1"/>
  <c r="C21" i="7" l="1"/>
  <c r="C21" i="6"/>
  <c r="C6" i="5" l="1"/>
  <c r="D6" i="5"/>
  <c r="E5" i="5"/>
  <c r="E4" i="5"/>
  <c r="C5" i="5" l="1"/>
  <c r="D4" i="5"/>
  <c r="B5" i="5"/>
  <c r="D3" i="5" s="1"/>
  <c r="D11" i="5" s="1"/>
  <c r="B4" i="5"/>
  <c r="C3" i="5" s="1"/>
  <c r="C11" i="5" s="1"/>
  <c r="G5" i="5" l="1"/>
  <c r="B6" i="5"/>
  <c r="E3" i="5" s="1"/>
  <c r="E11" i="5" s="1"/>
  <c r="F5" i="5"/>
  <c r="B13" i="5"/>
  <c r="B12" i="5"/>
  <c r="H4" i="5" l="1"/>
  <c r="G4" i="5"/>
  <c r="G6" i="5"/>
  <c r="B14" i="5"/>
  <c r="F6" i="5"/>
  <c r="F4" i="5"/>
  <c r="I4" i="5" l="1"/>
  <c r="B3" i="9" s="1"/>
  <c r="F3" i="9" s="1"/>
  <c r="H6" i="5"/>
  <c r="H5" i="5"/>
  <c r="I12" i="5" l="1"/>
  <c r="I5" i="5"/>
  <c r="I6" i="5"/>
  <c r="C12" i="5"/>
  <c r="C13" i="5"/>
  <c r="C14" i="5"/>
  <c r="I13" i="5" l="1"/>
  <c r="B4" i="9"/>
  <c r="F4" i="9" s="1"/>
  <c r="I14" i="5"/>
  <c r="B5" i="9"/>
  <c r="F5" i="9" s="1"/>
  <c r="D14" i="5"/>
  <c r="D12" i="5"/>
  <c r="D13" i="5"/>
  <c r="E12" i="5"/>
  <c r="E13" i="5"/>
  <c r="E14" i="5"/>
  <c r="F14" i="5" l="1"/>
  <c r="H14" i="5" s="1"/>
  <c r="J14" i="5" s="1"/>
  <c r="F13" i="5"/>
  <c r="H13" i="5" s="1"/>
  <c r="J13" i="5" s="1"/>
  <c r="F12" i="5"/>
  <c r="B7" i="4"/>
  <c r="C5" i="4" s="1"/>
  <c r="B6" i="4"/>
  <c r="C4" i="4" s="1"/>
  <c r="B5" i="4"/>
  <c r="B4" i="4"/>
  <c r="C6" i="4" l="1"/>
  <c r="E7" i="3"/>
  <c r="D7" i="3"/>
  <c r="C7" i="3"/>
  <c r="C6" i="3"/>
  <c r="D6" i="3"/>
  <c r="C5" i="3"/>
  <c r="F6" i="3"/>
  <c r="F5" i="3"/>
  <c r="E5" i="3"/>
  <c r="F4" i="3"/>
  <c r="E4" i="3"/>
  <c r="D4" i="3"/>
  <c r="F8" i="3" l="1"/>
  <c r="J7" i="3" s="1"/>
  <c r="D8" i="3"/>
  <c r="H7" i="3" s="1"/>
  <c r="C8" i="3"/>
  <c r="G4" i="3" s="1"/>
  <c r="E8" i="3"/>
  <c r="I6" i="3" s="1"/>
  <c r="A6" i="1"/>
  <c r="A5" i="1"/>
  <c r="A4" i="1"/>
  <c r="I5" i="3" l="1"/>
  <c r="I4" i="3"/>
  <c r="I7" i="3"/>
  <c r="J5" i="3"/>
  <c r="J6" i="3"/>
  <c r="H4" i="3"/>
  <c r="K4" i="3" s="1"/>
  <c r="J4" i="3"/>
  <c r="G6" i="3"/>
  <c r="G5" i="3"/>
  <c r="H5" i="3"/>
  <c r="H6" i="3"/>
  <c r="G7" i="3"/>
  <c r="K7" i="3" s="1"/>
  <c r="C14" i="3" l="1"/>
  <c r="J13" i="3"/>
  <c r="C16" i="3"/>
  <c r="C15" i="3"/>
  <c r="C13" i="3"/>
  <c r="J16" i="3"/>
  <c r="F13" i="3"/>
  <c r="F16" i="3"/>
  <c r="F15" i="3"/>
  <c r="F14" i="3"/>
  <c r="K6" i="3"/>
  <c r="K5" i="3"/>
  <c r="E14" i="3" l="1"/>
  <c r="E13" i="3"/>
  <c r="E15" i="3"/>
  <c r="E16" i="3"/>
  <c r="J15" i="3"/>
  <c r="D13" i="3"/>
  <c r="G13" i="3" s="1"/>
  <c r="I13" i="3" s="1"/>
  <c r="K13" i="3" s="1"/>
  <c r="D16" i="3"/>
  <c r="D15" i="3"/>
  <c r="G15" i="3" s="1"/>
  <c r="I15" i="3" s="1"/>
  <c r="D14" i="3"/>
  <c r="G14" i="3" s="1"/>
  <c r="I14" i="3" s="1"/>
  <c r="J14" i="3"/>
  <c r="K15" i="3" l="1"/>
  <c r="K14" i="3"/>
  <c r="G16" i="3"/>
  <c r="I16" i="3" s="1"/>
  <c r="K16" i="3" s="1"/>
  <c r="K17" i="3" l="1"/>
  <c r="K18" i="3" s="1"/>
  <c r="C23" i="3" s="1"/>
  <c r="C24" i="3" l="1"/>
  <c r="C25" i="3" s="1"/>
  <c r="C19" i="1" s="1"/>
  <c r="D25" i="3" l="1"/>
  <c r="H12" i="5"/>
  <c r="J12" i="5" s="1"/>
  <c r="J15" i="5" l="1"/>
  <c r="J16" i="5" s="1"/>
  <c r="C21" i="5" l="1"/>
  <c r="C22" i="5"/>
  <c r="C23" i="5" s="1"/>
  <c r="D23" i="5" s="1"/>
  <c r="D7" i="4" s="1"/>
</calcChain>
</file>

<file path=xl/sharedStrings.xml><?xml version="1.0" encoding="utf-8"?>
<sst xmlns="http://schemas.openxmlformats.org/spreadsheetml/2006/main" count="185" uniqueCount="61">
  <si>
    <t>Número de Alternativas:</t>
  </si>
  <si>
    <t>#</t>
  </si>
  <si>
    <t>Nombre de las alternativas:</t>
  </si>
  <si>
    <t>Escala Numérica</t>
  </si>
  <si>
    <t>Descripción del Nivel</t>
  </si>
  <si>
    <t>Explicación</t>
  </si>
  <si>
    <t>2, 4, 6, 8</t>
  </si>
  <si>
    <t>Ambos tienen igual importancia.</t>
  </si>
  <si>
    <t>Débil importancia.</t>
  </si>
  <si>
    <t>Importancia fuerte.</t>
  </si>
  <si>
    <t>Importancia muy fuerte.</t>
  </si>
  <si>
    <t>Importancia absoluta.</t>
  </si>
  <si>
    <t>Intermedia entre valores anteriores.</t>
  </si>
  <si>
    <t>Dos criterios contribuyen en igual medida al proyecto.</t>
  </si>
  <si>
    <t>Un criterio contribuye levemente más que el otro.</t>
  </si>
  <si>
    <t>Un criterio contribuye fuertemente más que el otro.</t>
  </si>
  <si>
    <t>Un criterio contribuye casi absolutamente más que el otro.</t>
  </si>
  <si>
    <t>Un criterio contribuye absolutamente más que el otro.</t>
  </si>
  <si>
    <t>NIVEL DE IMPORTANCIA DE UN CRITERIO SOBRE OTRO</t>
  </si>
  <si>
    <t>Seleccione la importancia que tiene para la selección de la plataforma de virtualización un criterio sobre otro:</t>
  </si>
  <si>
    <t>Criterio (A)</t>
  </si>
  <si>
    <t>Criterio (B)</t>
  </si>
  <si>
    <t>¿Cuál es más importante?</t>
  </si>
  <si>
    <t>Nivel de importancia del criterio seleccionado sobre el otro.</t>
  </si>
  <si>
    <t>Experticia</t>
  </si>
  <si>
    <t>Consolidación</t>
  </si>
  <si>
    <t>Preferencias</t>
  </si>
  <si>
    <t>Documentación</t>
  </si>
  <si>
    <t>A</t>
  </si>
  <si>
    <t>B</t>
  </si>
  <si>
    <t>SUMA</t>
  </si>
  <si>
    <t>Matriz Normalizada</t>
  </si>
  <si>
    <t>Vector Promedio (Peso)</t>
  </si>
  <si>
    <t>n</t>
  </si>
  <si>
    <t>RI (n=4)</t>
  </si>
  <si>
    <t>λmáx</t>
  </si>
  <si>
    <t>CI</t>
  </si>
  <si>
    <t>CR</t>
  </si>
  <si>
    <t>COMPARACIÓN POR PARES DE LOS CRITERIOS</t>
  </si>
  <si>
    <t>Suma</t>
  </si>
  <si>
    <t>Prioridad</t>
  </si>
  <si>
    <t>División</t>
  </si>
  <si>
    <t>Total</t>
  </si>
  <si>
    <r>
      <t>Total/4=</t>
    </r>
    <r>
      <rPr>
        <b/>
        <sz val="11"/>
        <color rgb="FFFF0000"/>
        <rFont val="Calibri"/>
        <family val="2"/>
      </rPr>
      <t>λmáx</t>
    </r>
  </si>
  <si>
    <t>Alternativa (A)</t>
  </si>
  <si>
    <t>Aternativa (B)</t>
  </si>
  <si>
    <t>Nivel de importancia de la alternativa seleccionada sobre la otra.</t>
  </si>
  <si>
    <t>Con respecto a la "Experticia", qué alternativa cumple mejor?</t>
  </si>
  <si>
    <t>Matriz de las Alternativas ante la Experticia</t>
  </si>
  <si>
    <t xml:space="preserve">MATRIZ PARA CÁLCULO DE CONSISTENCIA </t>
  </si>
  <si>
    <r>
      <t>Total/3=</t>
    </r>
    <r>
      <rPr>
        <b/>
        <sz val="11"/>
        <color rgb="FFFF0000"/>
        <rFont val="Calibri"/>
        <family val="2"/>
      </rPr>
      <t>λmáx</t>
    </r>
  </si>
  <si>
    <t>RI (n=3)</t>
  </si>
  <si>
    <t>Columna1</t>
  </si>
  <si>
    <t>Con respecto a la "Consolidación", qué alternativa cumple mejor?</t>
  </si>
  <si>
    <t>Matriz de las Alternativas ante la Consolidación</t>
  </si>
  <si>
    <t>Matriz de las Alternativas ante las Preferencias</t>
  </si>
  <si>
    <t>Con respecto a las "Preferencias", qué alternativa cumple mejor?</t>
  </si>
  <si>
    <t>Con respecto a la "Documentación", qué alternativa cumple mejor?</t>
  </si>
  <si>
    <t>Matriz de las Alternativas ante la Documentación</t>
  </si>
  <si>
    <t>Ponderación</t>
  </si>
  <si>
    <t>COMPARACIÓN DE LOS CRITERIOS RESPECTO A TODAS LAS ALTERNATIVAS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</si>
</sst>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1" xfId="0" applyFill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/>
    <xf numFmtId="0" fontId="4" fillId="3" borderId="1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0" xfId="0" applyFont="1"/>
    <xf numFmtId="0" fontId="2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7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2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11" borderId="13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04"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auto="1"/>
      </font>
      <fill>
        <patternFill patternType="gray125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auto="1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auto="1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auto="1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bgColor theme="0"/>
        </patternFill>
      </fill>
    </dxf>
    <dxf>
      <font>
        <color theme="0"/>
      </font>
      <fill>
        <patternFill patternType="gray125">
          <fgColor theme="0"/>
          <bgColor theme="0"/>
        </patternFill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/>
      </fill>
    </dxf>
    <dxf>
      <font>
        <color theme="0"/>
      </font>
      <fill>
        <patternFill patternType="gray125"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 patternType="gray125"/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gray125"/>
      </fill>
    </dxf>
    <dxf>
      <fill>
        <patternFill patternType="gray125"/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Peso Global de Cada Criterio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'Comparación criterios'!$B$4:$B$7</c:f>
              <c:strCache>
                <c:ptCount val="4"/>
                <c:pt idx="0">
                  <c:v>Experticia</c:v>
                </c:pt>
                <c:pt idx="1">
                  <c:v>Consolidación</c:v>
                </c:pt>
                <c:pt idx="2">
                  <c:v>Preferencias</c:v>
                </c:pt>
                <c:pt idx="3">
                  <c:v>Documentación</c:v>
                </c:pt>
              </c:strCache>
            </c:strRef>
          </c:cat>
          <c:val>
            <c:numRef>
              <c:f>'Comparación criterios'!$K$4:$K$7</c:f>
              <c:numCache>
                <c:formatCode>General</c:formatCode>
                <c:ptCount val="4"/>
                <c:pt idx="0">
                  <c:v>0.345291146761735</c:v>
                </c:pt>
                <c:pt idx="1">
                  <c:v>0.14208259061200235</c:v>
                </c:pt>
                <c:pt idx="2">
                  <c:v>0.14044860368389778</c:v>
                </c:pt>
                <c:pt idx="3">
                  <c:v>0.37217765894236482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E1B-B7CB-73D658A67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0723536"/>
        <c:axId val="610725136"/>
      </c:barChart>
      <c:catAx>
        <c:axId val="6107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610725136"/>
        <c:crosses val="autoZero"/>
        <c:auto val="1"/>
        <c:lblAlgn val="ctr"/>
        <c:lblOffset val="100"/>
        <c:noMultiLvlLbl val="0"/>
      </c:catAx>
      <c:valAx>
        <c:axId val="6107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61072353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Alternativas ante la "Consolidación"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'Alternativas vs Consolidación'!$B$4:$B$6</c:f>
              <c:strCache>
                <c:ptCount val="3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</c:strCache>
            </c:strRef>
          </c:cat>
          <c:val>
            <c:numRef>
              <c:f>'Alternativas vs Consolidación'!$I$4:$I$6</c:f>
              <c:numCache>
                <c:formatCode>General</c:formatCode>
                <c:ptCount val="3"/>
                <c:pt idx="0">
                  <c:v>0.28584717607973426</c:v>
                </c:pt>
                <c:pt idx="1">
                  <c:v>0.35013658176448875</c:v>
                </c:pt>
                <c:pt idx="2">
                  <c:v>0.3640162421557771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5-48A0-BE1A-E7A6EE0649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5107344"/>
        <c:axId val="535103824"/>
      </c:barChart>
      <c:catAx>
        <c:axId val="5351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5103824"/>
        <c:crosses val="autoZero"/>
        <c:auto val="1"/>
        <c:lblAlgn val="ctr"/>
        <c:lblOffset val="100"/>
        <c:noMultiLvlLbl val="0"/>
      </c:catAx>
      <c:valAx>
        <c:axId val="5351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51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Alternativas ante la "Experticia"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'Alternativas vs Experticia'!$B$4:$B$6</c:f>
              <c:strCache>
                <c:ptCount val="3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</c:strCache>
            </c:strRef>
          </c:cat>
          <c:val>
            <c:numRef>
              <c:f>'Alternativas vs Experticia'!$I$4:$I$6</c:f>
              <c:numCache>
                <c:formatCode>General</c:formatCode>
                <c:ptCount val="3"/>
                <c:pt idx="0">
                  <c:v>0.41111111111111115</c:v>
                </c:pt>
                <c:pt idx="1">
                  <c:v>0.32777777777777778</c:v>
                </c:pt>
                <c:pt idx="2">
                  <c:v>0.26111111111111113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1-4A8E-93FD-62941E5545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6580256"/>
        <c:axId val="506579272"/>
      </c:barChart>
      <c:catAx>
        <c:axId val="5065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6579272"/>
        <c:crosses val="autoZero"/>
        <c:auto val="1"/>
        <c:lblAlgn val="ctr"/>
        <c:lblOffset val="100"/>
        <c:noMultiLvlLbl val="0"/>
      </c:catAx>
      <c:valAx>
        <c:axId val="5065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65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Alternativas ante la "Experticia"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'Alternativas vs Experticia'!$B$4:$B$6</c:f>
              <c:strCache>
                <c:ptCount val="3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</c:strCache>
            </c:strRef>
          </c:cat>
          <c:val>
            <c:numRef>
              <c:f>'Alternativas vs Experticia'!$I$4:$I$6</c:f>
              <c:numCache>
                <c:formatCode>General</c:formatCode>
                <c:ptCount val="3"/>
                <c:pt idx="0">
                  <c:v>0.41111111111111115</c:v>
                </c:pt>
                <c:pt idx="1">
                  <c:v>0.32777777777777778</c:v>
                </c:pt>
                <c:pt idx="2">
                  <c:v>0.26111111111111113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4-44C4-BD6C-46F28C4EC1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6580256"/>
        <c:axId val="506579272"/>
      </c:barChart>
      <c:catAx>
        <c:axId val="5065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6579272"/>
        <c:crosses val="autoZero"/>
        <c:auto val="1"/>
        <c:lblAlgn val="ctr"/>
        <c:lblOffset val="100"/>
        <c:noMultiLvlLbl val="0"/>
      </c:catAx>
      <c:valAx>
        <c:axId val="5065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65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Alternativas ante la "Consolidación"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'Alternativas vs Consolidación'!$B$4:$B$6</c:f>
              <c:strCache>
                <c:ptCount val="3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</c:strCache>
            </c:strRef>
          </c:cat>
          <c:val>
            <c:numRef>
              <c:f>'Alternativas vs Consolidación'!$I$4:$I$6</c:f>
              <c:numCache>
                <c:formatCode>General</c:formatCode>
                <c:ptCount val="3"/>
                <c:pt idx="0">
                  <c:v>0.28584717607973426</c:v>
                </c:pt>
                <c:pt idx="1">
                  <c:v>0.35013658176448875</c:v>
                </c:pt>
                <c:pt idx="2">
                  <c:v>0.3640162421557771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4-4FB9-8AD1-1651662DC6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5107344"/>
        <c:axId val="535103824"/>
      </c:barChart>
      <c:catAx>
        <c:axId val="5351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5103824"/>
        <c:crosses val="autoZero"/>
        <c:auto val="1"/>
        <c:lblAlgn val="ctr"/>
        <c:lblOffset val="100"/>
        <c:noMultiLvlLbl val="0"/>
      </c:catAx>
      <c:valAx>
        <c:axId val="5351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51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Alternativas ante las "Preferencias"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'Alternativas vs Preferencias'!$B$4:$B$6</c:f>
              <c:strCache>
                <c:ptCount val="3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</c:strCache>
            </c:strRef>
          </c:cat>
          <c:val>
            <c:numRef>
              <c:f>'Alternativas vs Preferencias'!$I$4:$I$6</c:f>
              <c:numCache>
                <c:formatCode>General</c:formatCode>
                <c:ptCount val="3"/>
                <c:pt idx="0">
                  <c:v>0.32845647579947096</c:v>
                </c:pt>
                <c:pt idx="1">
                  <c:v>0.37052269660965309</c:v>
                </c:pt>
                <c:pt idx="2">
                  <c:v>0.30102082759087589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A-4F47-A447-1ABDC7557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9368208"/>
        <c:axId val="579367248"/>
      </c:barChart>
      <c:catAx>
        <c:axId val="5793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9367248"/>
        <c:crosses val="autoZero"/>
        <c:auto val="1"/>
        <c:lblAlgn val="ctr"/>
        <c:lblOffset val="100"/>
        <c:noMultiLvlLbl val="0"/>
      </c:catAx>
      <c:valAx>
        <c:axId val="5793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93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Alternativas ante la Documentación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'Alternativas vs Documentación'!$B$4:$B$6</c:f>
              <c:strCache>
                <c:ptCount val="3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</c:strCache>
            </c:strRef>
          </c:cat>
          <c:val>
            <c:numRef>
              <c:f>'Alternativas vs Documentación'!$I$4:$I$6</c:f>
              <c:numCache>
                <c:formatCode>General</c:formatCode>
                <c:ptCount val="3"/>
                <c:pt idx="0">
                  <c:v>0.25777777777777777</c:v>
                </c:pt>
                <c:pt idx="1">
                  <c:v>0.38000000000000006</c:v>
                </c:pt>
                <c:pt idx="2">
                  <c:v>0.36222222222222222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5-4E53-89C2-839DD34EEA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5894512"/>
        <c:axId val="579351888"/>
      </c:barChart>
      <c:catAx>
        <c:axId val="515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9351888"/>
        <c:crosses val="autoZero"/>
        <c:auto val="1"/>
        <c:lblAlgn val="ctr"/>
        <c:lblOffset val="100"/>
        <c:noMultiLvlLbl val="0"/>
      </c:catAx>
      <c:valAx>
        <c:axId val="5793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58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DE LOS CRITERIOS RESPECTO A TODAS LAS ALTERNATIVAS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'Matriz resultado final'!$A$3:$A$5</c:f>
              <c:strCache>
                <c:ptCount val="3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</c:strCache>
            </c:strRef>
          </c:cat>
          <c:val>
            <c:numRef>
              <c:f>'Matriz resultado final'!$F$3:$F$5</c:f>
              <c:numCache>
                <c:formatCode>General</c:formatCode>
                <c:ptCount val="3"/>
                <c:pt idx="0">
                  <c:v>0.32463731755624858</c:v>
                </c:pt>
                <c:pt idx="1">
                  <c:v>0.35639398314714865</c:v>
                </c:pt>
                <c:pt idx="2">
                  <c:v>0.31896869929660271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8-44C2-8381-BAF928F21D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2173432"/>
        <c:axId val="530943248"/>
      </c:barChart>
      <c:catAx>
        <c:axId val="52217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0943248"/>
        <c:crosses val="autoZero"/>
        <c:auto val="1"/>
        <c:lblAlgn val="ctr"/>
        <c:lblOffset val="100"/>
        <c:noMultiLvlLbl val="0"/>
      </c:catAx>
      <c:valAx>
        <c:axId val="5309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2217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Peso Global de Cada Criterio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'Comparación criterios'!$B$4:$B$7</c:f>
              <c:strCache>
                <c:ptCount val="4"/>
                <c:pt idx="0">
                  <c:v>Experticia</c:v>
                </c:pt>
                <c:pt idx="1">
                  <c:v>Consolidación</c:v>
                </c:pt>
                <c:pt idx="2">
                  <c:v>Preferencias</c:v>
                </c:pt>
                <c:pt idx="3">
                  <c:v>Documentación</c:v>
                </c:pt>
              </c:strCache>
            </c:strRef>
          </c:cat>
          <c:val>
            <c:numRef>
              <c:f>'Comparación criterios'!$K$4:$K$7</c:f>
              <c:numCache>
                <c:formatCode>General</c:formatCode>
                <c:ptCount val="4"/>
                <c:pt idx="0">
                  <c:v>0.345291146761735</c:v>
                </c:pt>
                <c:pt idx="1">
                  <c:v>0.14208259061200235</c:v>
                </c:pt>
                <c:pt idx="2">
                  <c:v>0.14044860368389778</c:v>
                </c:pt>
                <c:pt idx="3">
                  <c:v>0.37217765894236482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4B98-819D-CDCBE9045A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0723536"/>
        <c:axId val="610725136"/>
      </c:barChart>
      <c:catAx>
        <c:axId val="6107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610725136"/>
        <c:crosses val="autoZero"/>
        <c:auto val="1"/>
        <c:lblAlgn val="ctr"/>
        <c:lblOffset val="100"/>
        <c:noMultiLvlLbl val="0"/>
      </c:catAx>
      <c:valAx>
        <c:axId val="6107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61072353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Alternativas ante la Documentación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'Alternativas vs Documentación'!$B$4:$B$6</c:f>
              <c:strCache>
                <c:ptCount val="3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</c:strCache>
            </c:strRef>
          </c:cat>
          <c:val>
            <c:numRef>
              <c:f>'Alternativas vs Documentación'!$I$4:$I$6</c:f>
              <c:numCache>
                <c:formatCode>General</c:formatCode>
                <c:ptCount val="3"/>
                <c:pt idx="0">
                  <c:v>0.25777777777777777</c:v>
                </c:pt>
                <c:pt idx="1">
                  <c:v>0.38000000000000006</c:v>
                </c:pt>
                <c:pt idx="2">
                  <c:v>0.36222222222222222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A-453B-8A69-DD2566AE9C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5894512"/>
        <c:axId val="579351888"/>
      </c:barChart>
      <c:catAx>
        <c:axId val="515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9351888"/>
        <c:crosses val="autoZero"/>
        <c:auto val="1"/>
        <c:lblAlgn val="ctr"/>
        <c:lblOffset val="100"/>
        <c:noMultiLvlLbl val="0"/>
      </c:catAx>
      <c:valAx>
        <c:axId val="5793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58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Alternativas ante las "Preferencias"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'Alternativas vs Preferencias'!$B$4:$B$6</c:f>
              <c:strCache>
                <c:ptCount val="3"/>
                <c:pt idx="0">
                  <c:v>Alternativa 1</c:v>
                </c:pt>
                <c:pt idx="1">
                  <c:v>Alternativa 2</c:v>
                </c:pt>
                <c:pt idx="2">
                  <c:v>Alternativa 3</c:v>
                </c:pt>
              </c:strCache>
            </c:strRef>
          </c:cat>
          <c:val>
            <c:numRef>
              <c:f>'Alternativas vs Preferencias'!$I$4:$I$6</c:f>
              <c:numCache>
                <c:formatCode>General</c:formatCode>
                <c:ptCount val="3"/>
                <c:pt idx="0">
                  <c:v>0.32845647579947096</c:v>
                </c:pt>
                <c:pt idx="1">
                  <c:v>0.37052269660965309</c:v>
                </c:pt>
                <c:pt idx="2">
                  <c:v>0.30102082759087589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8-4B45-A81E-26AEEDB77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9368208"/>
        <c:axId val="579367248"/>
      </c:barChart>
      <c:catAx>
        <c:axId val="5793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9367248"/>
        <c:crosses val="autoZero"/>
        <c:auto val="1"/>
        <c:lblAlgn val="ctr"/>
        <c:lblOffset val="100"/>
        <c:noMultiLvlLbl val="0"/>
      </c:catAx>
      <c:valAx>
        <c:axId val="5793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93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10</xdr:row>
      <xdr:rowOff>0</xdr:rowOff>
    </xdr:from>
    <xdr:to>
      <xdr:col>10</xdr:col>
      <xdr:colOff>9524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FA6498-06FB-4758-B28E-C53946DA4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9524</xdr:rowOff>
    </xdr:from>
    <xdr:to>
      <xdr:col>11</xdr:col>
      <xdr:colOff>9525</xdr:colOff>
      <xdr:row>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8F27A9-7746-4A5B-9218-CDE8DB97E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752475</xdr:colOff>
      <xdr:row>15</xdr:row>
      <xdr:rowOff>33338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094F21-F979-4302-9057-B592931BD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11</xdr:col>
      <xdr:colOff>9525</xdr:colOff>
      <xdr:row>24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30DF17-8D4D-4C72-B5B8-D7C92ABD7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62A75C-D54B-46B3-BEFD-CC0C9C6E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4762</xdr:rowOff>
    </xdr:from>
    <xdr:to>
      <xdr:col>12</xdr:col>
      <xdr:colOff>9525</xdr:colOff>
      <xdr:row>20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77AB4-BD4A-4623-8F94-B55B9EE50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14287</xdr:rowOff>
    </xdr:from>
    <xdr:to>
      <xdr:col>19</xdr:col>
      <xdr:colOff>9525</xdr:colOff>
      <xdr:row>13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EE8E0C-77B4-4D2C-B8FE-DF79F4B3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185737</xdr:rowOff>
    </xdr:from>
    <xdr:to>
      <xdr:col>16</xdr:col>
      <xdr:colOff>9525</xdr:colOff>
      <xdr:row>8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61A407-BA15-46B4-A4C6-E079F8A7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185737</xdr:rowOff>
    </xdr:from>
    <xdr:to>
      <xdr:col>16</xdr:col>
      <xdr:colOff>9525</xdr:colOff>
      <xdr:row>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5B78FC-0473-409C-AE74-17032B90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157162</xdr:rowOff>
    </xdr:from>
    <xdr:to>
      <xdr:col>14</xdr:col>
      <xdr:colOff>752475</xdr:colOff>
      <xdr:row>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F30750-65EC-49F2-A2C6-38DDC113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14287</xdr:rowOff>
    </xdr:from>
    <xdr:to>
      <xdr:col>17</xdr:col>
      <xdr:colOff>9525</xdr:colOff>
      <xdr:row>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8A1419-6901-4C69-9C9E-640DE0394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E1DCA-33BB-459D-AB3C-0486A830E575}" name="Tabla1" displayName="Tabla1" ref="E4:E13" totalsRowShown="0">
  <autoFilter ref="E4:E13" xr:uid="{42A72DF0-432E-483E-929F-C8E0AC2DD955}"/>
  <tableColumns count="1">
    <tableColumn id="1" xr3:uid="{7A618A8E-93AF-4E62-97EE-65A70755DC8A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DC01-529A-4F2B-9D5A-C67092F994C1}">
  <dimension ref="A2:J19"/>
  <sheetViews>
    <sheetView workbookViewId="0">
      <selection activeCell="F2" sqref="F2"/>
    </sheetView>
  </sheetViews>
  <sheetFormatPr baseColWidth="10" defaultRowHeight="15" x14ac:dyDescent="0.25"/>
  <cols>
    <col min="1" max="1" width="14.85546875" customWidth="1"/>
    <col min="2" max="2" width="15.28515625" customWidth="1"/>
    <col min="3" max="3" width="21.42578125" customWidth="1"/>
    <col min="4" max="4" width="22.85546875" customWidth="1"/>
    <col min="7" max="7" width="15.7109375" style="3" customWidth="1"/>
    <col min="8" max="8" width="15.140625" style="5" customWidth="1"/>
    <col min="9" max="9" width="32.85546875" style="5" customWidth="1"/>
    <col min="10" max="10" width="57.28515625" style="5" customWidth="1"/>
  </cols>
  <sheetData>
    <row r="2" spans="1:10" x14ac:dyDescent="0.25">
      <c r="A2" s="1"/>
      <c r="B2" s="58" t="s">
        <v>0</v>
      </c>
      <c r="C2" s="58"/>
      <c r="D2" s="9">
        <v>3</v>
      </c>
      <c r="H2" s="54" t="s">
        <v>18</v>
      </c>
      <c r="I2" s="54"/>
      <c r="J2" s="54"/>
    </row>
    <row r="3" spans="1:10" x14ac:dyDescent="0.25">
      <c r="A3" s="6" t="s">
        <v>1</v>
      </c>
      <c r="B3" s="58" t="s">
        <v>2</v>
      </c>
      <c r="C3" s="58"/>
      <c r="D3" s="58"/>
      <c r="H3" s="6" t="s">
        <v>3</v>
      </c>
      <c r="I3" s="6" t="s">
        <v>4</v>
      </c>
      <c r="J3" s="6" t="s">
        <v>5</v>
      </c>
    </row>
    <row r="4" spans="1:10" x14ac:dyDescent="0.25">
      <c r="A4" s="2" t="str">
        <f>IF(D2&gt;=1,"Alternativa 1","")</f>
        <v>Alternativa 1</v>
      </c>
      <c r="B4" s="59"/>
      <c r="C4" s="59"/>
      <c r="D4" s="59"/>
      <c r="H4" s="7">
        <v>1</v>
      </c>
      <c r="I4" s="7" t="s">
        <v>7</v>
      </c>
      <c r="J4" s="7" t="s">
        <v>13</v>
      </c>
    </row>
    <row r="5" spans="1:10" x14ac:dyDescent="0.25">
      <c r="A5" s="4" t="str">
        <f>IF(D2&gt;=2,"Alternativa 2","")</f>
        <v>Alternativa 2</v>
      </c>
      <c r="B5" s="60"/>
      <c r="C5" s="61"/>
      <c r="D5" s="62"/>
      <c r="H5" s="7">
        <v>3</v>
      </c>
      <c r="I5" s="7" t="s">
        <v>8</v>
      </c>
      <c r="J5" s="7" t="s">
        <v>14</v>
      </c>
    </row>
    <row r="6" spans="1:10" x14ac:dyDescent="0.25">
      <c r="A6" s="4" t="str">
        <f>IF(D2=3,"Alternativa 3","")</f>
        <v>Alternativa 3</v>
      </c>
      <c r="B6" s="60"/>
      <c r="C6" s="61"/>
      <c r="D6" s="62"/>
      <c r="H6" s="7">
        <v>5</v>
      </c>
      <c r="I6" s="7" t="s">
        <v>9</v>
      </c>
      <c r="J6" s="7" t="s">
        <v>15</v>
      </c>
    </row>
    <row r="7" spans="1:10" x14ac:dyDescent="0.25">
      <c r="H7" s="7">
        <v>7</v>
      </c>
      <c r="I7" s="7" t="s">
        <v>10</v>
      </c>
      <c r="J7" s="7" t="s">
        <v>16</v>
      </c>
    </row>
    <row r="8" spans="1:10" x14ac:dyDescent="0.25">
      <c r="H8" s="7">
        <v>9</v>
      </c>
      <c r="I8" s="7" t="s">
        <v>11</v>
      </c>
      <c r="J8" s="7" t="s">
        <v>17</v>
      </c>
    </row>
    <row r="9" spans="1:10" x14ac:dyDescent="0.25">
      <c r="H9" s="7" t="s">
        <v>6</v>
      </c>
      <c r="I9" s="7" t="s">
        <v>12</v>
      </c>
      <c r="J9" s="7" t="s">
        <v>12</v>
      </c>
    </row>
    <row r="11" spans="1:10" ht="29.25" customHeight="1" x14ac:dyDescent="0.25">
      <c r="A11" s="55" t="s">
        <v>19</v>
      </c>
      <c r="B11" s="55"/>
      <c r="C11" s="55"/>
      <c r="D11" s="55"/>
    </row>
    <row r="12" spans="1:10" s="5" customFormat="1" ht="60" x14ac:dyDescent="0.25">
      <c r="A12" s="6" t="s">
        <v>20</v>
      </c>
      <c r="B12" s="6" t="s">
        <v>21</v>
      </c>
      <c r="C12" s="11" t="s">
        <v>22</v>
      </c>
      <c r="D12" s="11" t="s">
        <v>23</v>
      </c>
      <c r="G12" s="10"/>
    </row>
    <row r="13" spans="1:10" s="5" customFormat="1" x14ac:dyDescent="0.25">
      <c r="A13" s="13" t="s">
        <v>24</v>
      </c>
      <c r="B13" s="13" t="s">
        <v>25</v>
      </c>
      <c r="C13" s="12" t="s">
        <v>28</v>
      </c>
      <c r="D13" s="12">
        <v>1</v>
      </c>
      <c r="G13" s="10"/>
    </row>
    <row r="14" spans="1:10" s="5" customFormat="1" x14ac:dyDescent="0.25">
      <c r="A14" s="13" t="s">
        <v>24</v>
      </c>
      <c r="B14" s="13" t="s">
        <v>26</v>
      </c>
      <c r="C14" s="12" t="s">
        <v>28</v>
      </c>
      <c r="D14" s="12">
        <v>2</v>
      </c>
      <c r="G14" s="10"/>
    </row>
    <row r="15" spans="1:10" s="5" customFormat="1" x14ac:dyDescent="0.25">
      <c r="A15" s="13" t="s">
        <v>24</v>
      </c>
      <c r="B15" s="13" t="s">
        <v>27</v>
      </c>
      <c r="C15" s="12" t="s">
        <v>28</v>
      </c>
      <c r="D15" s="12">
        <v>3</v>
      </c>
      <c r="F15" s="10"/>
      <c r="G15" s="10"/>
    </row>
    <row r="16" spans="1:10" s="5" customFormat="1" x14ac:dyDescent="0.25">
      <c r="A16" s="13" t="s">
        <v>25</v>
      </c>
      <c r="B16" s="13" t="s">
        <v>26</v>
      </c>
      <c r="C16" s="12" t="s">
        <v>29</v>
      </c>
      <c r="D16" s="12">
        <v>2</v>
      </c>
      <c r="G16" s="10"/>
    </row>
    <row r="17" spans="1:7" s="5" customFormat="1" x14ac:dyDescent="0.25">
      <c r="A17" s="13" t="s">
        <v>25</v>
      </c>
      <c r="B17" s="13" t="s">
        <v>27</v>
      </c>
      <c r="C17" s="12" t="s">
        <v>29</v>
      </c>
      <c r="D17" s="12">
        <v>5</v>
      </c>
      <c r="G17" s="10"/>
    </row>
    <row r="18" spans="1:7" s="5" customFormat="1" x14ac:dyDescent="0.25">
      <c r="A18" s="13" t="s">
        <v>26</v>
      </c>
      <c r="B18" s="13" t="s">
        <v>27</v>
      </c>
      <c r="C18" s="12" t="s">
        <v>29</v>
      </c>
      <c r="D18" s="12">
        <v>5</v>
      </c>
      <c r="G18" s="10"/>
    </row>
    <row r="19" spans="1:7" x14ac:dyDescent="0.25">
      <c r="C19" s="56" t="str">
        <f>IF('Comparación criterios'!C25&lt;0.1,"Razonablemente Consistente","Inconsistencia - Corregir")</f>
        <v>Inconsistencia - Corregir</v>
      </c>
      <c r="D19" s="57"/>
    </row>
  </sheetData>
  <mergeCells count="8">
    <mergeCell ref="H2:J2"/>
    <mergeCell ref="A11:D11"/>
    <mergeCell ref="C19:D19"/>
    <mergeCell ref="B2:C2"/>
    <mergeCell ref="B3:D3"/>
    <mergeCell ref="B4:D4"/>
    <mergeCell ref="B5:D5"/>
    <mergeCell ref="B6:D6"/>
  </mergeCells>
  <conditionalFormatting sqref="A6">
    <cfRule type="expression" dxfId="203" priority="2">
      <formula>$D$2&lt;3</formula>
    </cfRule>
    <cfRule type="expression" dxfId="202" priority="4">
      <formula>$D$2&lt;3</formula>
    </cfRule>
  </conditionalFormatting>
  <conditionalFormatting sqref="B6">
    <cfRule type="expression" dxfId="201" priority="3">
      <formula>$D$2&lt;3</formula>
    </cfRule>
  </conditionalFormatting>
  <conditionalFormatting sqref="B6:D6">
    <cfRule type="expression" dxfId="200" priority="1">
      <formula>$D$2&lt;3</formula>
    </cfRule>
  </conditionalFormatting>
  <dataValidations count="3">
    <dataValidation type="list" allowBlank="1" showInputMessage="1" showErrorMessage="1" errorTitle="Máximo 3 soluciones" sqref="D2" xr:uid="{E7CD0AA4-5A1A-413F-B48A-EA9D03DCB44D}">
      <formula1>soluciones</formula1>
    </dataValidation>
    <dataValidation type="list" allowBlank="1" showInputMessage="1" showErrorMessage="1" errorTitle="Opción incorrecta" sqref="C13:C18" xr:uid="{B92D8B5C-A93F-44E5-9ABE-BD5C692CD3F9}">
      <formula1>_xlnm.Criteria</formula1>
    </dataValidation>
    <dataValidation type="list" allowBlank="1" showInputMessage="1" showErrorMessage="1" sqref="D13:D18" xr:uid="{42A54EAF-3CB4-479A-AFE1-6D7DDAA0A6D6}">
      <formula1>prioridades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F69C-5EC5-4DD4-840E-84B411413320}">
  <dimension ref="A2:E35"/>
  <sheetViews>
    <sheetView topLeftCell="A21" workbookViewId="0">
      <selection activeCell="E31" sqref="E31"/>
    </sheetView>
  </sheetViews>
  <sheetFormatPr baseColWidth="10" defaultRowHeight="15" x14ac:dyDescent="0.25"/>
  <cols>
    <col min="2" max="2" width="17.7109375" customWidth="1"/>
    <col min="3" max="3" width="17" customWidth="1"/>
    <col min="4" max="4" width="16.42578125" style="8" customWidth="1"/>
    <col min="5" max="5" width="23" customWidth="1"/>
  </cols>
  <sheetData>
    <row r="2" spans="1:5" x14ac:dyDescent="0.25">
      <c r="B2" s="64" t="s">
        <v>47</v>
      </c>
      <c r="C2" s="64"/>
      <c r="D2" s="64"/>
      <c r="E2" s="64"/>
    </row>
    <row r="3" spans="1:5" ht="60" x14ac:dyDescent="0.25">
      <c r="A3" s="43"/>
      <c r="B3" s="6" t="s">
        <v>44</v>
      </c>
      <c r="C3" s="6" t="s">
        <v>45</v>
      </c>
      <c r="D3" s="11" t="s">
        <v>22</v>
      </c>
      <c r="E3" s="11" t="s">
        <v>46</v>
      </c>
    </row>
    <row r="4" spans="1:5" x14ac:dyDescent="0.25">
      <c r="B4" s="7" t="str">
        <f>IF('Datos iniciales'!B4:D4="","Alternativa 1",'Datos iniciales'!B4:D4)</f>
        <v>Alternativa 1</v>
      </c>
      <c r="C4" s="7" t="str">
        <f>B6</f>
        <v>Alternativa 2</v>
      </c>
      <c r="D4" s="46" t="s">
        <v>29</v>
      </c>
      <c r="E4" s="12">
        <v>1</v>
      </c>
    </row>
    <row r="5" spans="1:5" x14ac:dyDescent="0.25">
      <c r="B5" s="7" t="str">
        <f>IF('Datos iniciales'!B4:D4="","Alternativa 1",'Datos iniciales'!B4:D4)</f>
        <v>Alternativa 1</v>
      </c>
      <c r="C5" s="7" t="str">
        <f>B7</f>
        <v>Alternativa 3</v>
      </c>
      <c r="D5" s="12" t="s">
        <v>28</v>
      </c>
      <c r="E5" s="12">
        <v>2</v>
      </c>
    </row>
    <row r="6" spans="1:5" x14ac:dyDescent="0.25">
      <c r="B6" s="7" t="str">
        <f>IF('Datos iniciales'!B5:D5="","Alternativa 2",'Datos iniciales'!B5:D5)</f>
        <v>Alternativa 2</v>
      </c>
      <c r="C6" s="7" t="str">
        <f>B7</f>
        <v>Alternativa 3</v>
      </c>
      <c r="D6" s="12" t="s">
        <v>29</v>
      </c>
      <c r="E6" s="12">
        <v>1</v>
      </c>
    </row>
    <row r="7" spans="1:5" x14ac:dyDescent="0.25">
      <c r="B7" s="45" t="str">
        <f>IF('Datos iniciales'!B6:D6="","Alternativa 3",'Datos iniciales'!B6:D6)</f>
        <v>Alternativa 3</v>
      </c>
      <c r="D7" s="63" t="str">
        <f>'Alternativas vs Experticia'!D23:E23</f>
        <v>Razonablemente Consistente</v>
      </c>
      <c r="E7" s="63"/>
    </row>
    <row r="9" spans="1:5" x14ac:dyDescent="0.25">
      <c r="D9"/>
    </row>
    <row r="10" spans="1:5" x14ac:dyDescent="0.25">
      <c r="D10"/>
    </row>
    <row r="11" spans="1:5" x14ac:dyDescent="0.25">
      <c r="B11" s="64" t="s">
        <v>53</v>
      </c>
      <c r="C11" s="64"/>
      <c r="D11" s="64"/>
      <c r="E11" s="64"/>
    </row>
    <row r="12" spans="1:5" ht="60" x14ac:dyDescent="0.25">
      <c r="B12" s="50" t="s">
        <v>44</v>
      </c>
      <c r="C12" s="50" t="s">
        <v>45</v>
      </c>
      <c r="D12" s="11" t="s">
        <v>22</v>
      </c>
      <c r="E12" s="11" t="s">
        <v>46</v>
      </c>
    </row>
    <row r="13" spans="1:5" x14ac:dyDescent="0.25">
      <c r="B13" s="7" t="str">
        <f>IF('Datos iniciales'!B4:D4="","Alternativa 1",'Datos iniciales'!B4:D4)</f>
        <v>Alternativa 1</v>
      </c>
      <c r="C13" s="7" t="str">
        <f>B15</f>
        <v>Alternativa 2</v>
      </c>
      <c r="D13" s="46" t="s">
        <v>29</v>
      </c>
      <c r="E13" s="12">
        <v>7</v>
      </c>
    </row>
    <row r="14" spans="1:5" x14ac:dyDescent="0.25">
      <c r="B14" s="7" t="str">
        <f>IF('Datos iniciales'!B4:D4="","Alternativa 1",'Datos iniciales'!B4:D4)</f>
        <v>Alternativa 1</v>
      </c>
      <c r="C14" s="7" t="str">
        <f>B16</f>
        <v>Alternativa 3</v>
      </c>
      <c r="D14" s="12" t="s">
        <v>28</v>
      </c>
      <c r="E14" s="12">
        <v>3</v>
      </c>
    </row>
    <row r="15" spans="1:5" x14ac:dyDescent="0.25">
      <c r="B15" s="7" t="str">
        <f>IF('Datos iniciales'!B5:D5="","Alternativa 2",'Datos iniciales'!B5:D5)</f>
        <v>Alternativa 2</v>
      </c>
      <c r="C15" s="7" t="str">
        <f>B16</f>
        <v>Alternativa 3</v>
      </c>
      <c r="D15" s="12" t="s">
        <v>29</v>
      </c>
      <c r="E15" s="12">
        <v>5</v>
      </c>
    </row>
    <row r="16" spans="1:5" x14ac:dyDescent="0.25">
      <c r="B16" s="45" t="str">
        <f>IF('Datos iniciales'!B6:D6="","Alternativa 3",'Datos iniciales'!B6:D6)</f>
        <v>Alternativa 3</v>
      </c>
      <c r="D16" s="63" t="str">
        <f>'Alternativas vs Consolidación'!D23:E23</f>
        <v>Inconsistencia - Corregir</v>
      </c>
      <c r="E16" s="63"/>
    </row>
    <row r="17" spans="2:5" x14ac:dyDescent="0.25">
      <c r="D17"/>
    </row>
    <row r="18" spans="2:5" x14ac:dyDescent="0.25">
      <c r="D18"/>
    </row>
    <row r="19" spans="2:5" x14ac:dyDescent="0.25">
      <c r="D19"/>
    </row>
    <row r="20" spans="2:5" x14ac:dyDescent="0.25">
      <c r="B20" s="64" t="s">
        <v>56</v>
      </c>
      <c r="C20" s="64"/>
      <c r="D20" s="64"/>
      <c r="E20" s="64"/>
    </row>
    <row r="21" spans="2:5" ht="60" x14ac:dyDescent="0.25">
      <c r="B21" s="50" t="s">
        <v>44</v>
      </c>
      <c r="C21" s="50" t="s">
        <v>45</v>
      </c>
      <c r="D21" s="11" t="s">
        <v>22</v>
      </c>
      <c r="E21" s="11" t="s">
        <v>46</v>
      </c>
    </row>
    <row r="22" spans="2:5" x14ac:dyDescent="0.25">
      <c r="B22" s="7" t="str">
        <f>IF('Datos iniciales'!B4:D4="","Alternativa 1",'Datos iniciales'!B4:D4)</f>
        <v>Alternativa 1</v>
      </c>
      <c r="C22" s="7" t="str">
        <f>B24</f>
        <v>Alternativa 2</v>
      </c>
      <c r="D22" s="46" t="s">
        <v>29</v>
      </c>
      <c r="E22" s="12">
        <v>9</v>
      </c>
    </row>
    <row r="23" spans="2:5" x14ac:dyDescent="0.25">
      <c r="B23" s="7" t="str">
        <f>IF('Datos iniciales'!B4:D4="","Alternativa 1",'Datos iniciales'!B4:D4)</f>
        <v>Alternativa 1</v>
      </c>
      <c r="C23" s="7" t="str">
        <f>B25</f>
        <v>Alternativa 3</v>
      </c>
      <c r="D23" s="12" t="s">
        <v>28</v>
      </c>
      <c r="E23" s="12">
        <v>8</v>
      </c>
    </row>
    <row r="24" spans="2:5" x14ac:dyDescent="0.25">
      <c r="B24" s="7" t="str">
        <f>IF('Datos iniciales'!B5:D5="","Alternativa 2",'Datos iniciales'!B5:D5)</f>
        <v>Alternativa 2</v>
      </c>
      <c r="C24" s="7" t="str">
        <f>B25</f>
        <v>Alternativa 3</v>
      </c>
      <c r="D24" s="12" t="s">
        <v>29</v>
      </c>
      <c r="E24" s="12">
        <v>4</v>
      </c>
    </row>
    <row r="25" spans="2:5" x14ac:dyDescent="0.25">
      <c r="B25" s="45" t="str">
        <f>IF('Datos iniciales'!B6:D6="","Alternativa 3",'Datos iniciales'!B6:D6)</f>
        <v>Alternativa 3</v>
      </c>
      <c r="D25" s="63" t="str">
        <f>'Alternativas vs Preferencias'!D23:E23</f>
        <v>Inconsistencia - Corregir</v>
      </c>
      <c r="E25" s="63"/>
    </row>
    <row r="26" spans="2:5" x14ac:dyDescent="0.25">
      <c r="D26"/>
    </row>
    <row r="27" spans="2:5" x14ac:dyDescent="0.25">
      <c r="D27"/>
    </row>
    <row r="28" spans="2:5" x14ac:dyDescent="0.25">
      <c r="D28"/>
    </row>
    <row r="29" spans="2:5" x14ac:dyDescent="0.25">
      <c r="B29" s="64" t="s">
        <v>57</v>
      </c>
      <c r="C29" s="64"/>
      <c r="D29" s="64"/>
      <c r="E29" s="64"/>
    </row>
    <row r="30" spans="2:5" ht="60" x14ac:dyDescent="0.25">
      <c r="B30" s="50" t="s">
        <v>44</v>
      </c>
      <c r="C30" s="50" t="s">
        <v>45</v>
      </c>
      <c r="D30" s="11" t="s">
        <v>22</v>
      </c>
      <c r="E30" s="11" t="s">
        <v>46</v>
      </c>
    </row>
    <row r="31" spans="2:5" x14ac:dyDescent="0.25">
      <c r="B31" s="7" t="str">
        <f>IF('Datos iniciales'!B4:D4="","Alternativa 1",'Datos iniciales'!B4:D4)</f>
        <v>Alternativa 1</v>
      </c>
      <c r="C31" s="7" t="str">
        <f>B33</f>
        <v>Alternativa 2</v>
      </c>
      <c r="D31" s="46" t="s">
        <v>29</v>
      </c>
      <c r="E31" s="12">
        <v>6</v>
      </c>
    </row>
    <row r="32" spans="2:5" x14ac:dyDescent="0.25">
      <c r="B32" s="7" t="str">
        <f>IF('Datos iniciales'!B4:D4="","Alternativa 1",'Datos iniciales'!B4:D4)</f>
        <v>Alternativa 1</v>
      </c>
      <c r="C32" s="7" t="str">
        <f>B34</f>
        <v>Alternativa 3</v>
      </c>
      <c r="D32" s="12" t="s">
        <v>28</v>
      </c>
      <c r="E32" s="12">
        <v>2</v>
      </c>
    </row>
    <row r="33" spans="2:5" x14ac:dyDescent="0.25">
      <c r="B33" s="7" t="str">
        <f>IF('Datos iniciales'!B5:D5="","Alternativa 2",'Datos iniciales'!B5:D5)</f>
        <v>Alternativa 2</v>
      </c>
      <c r="C33" s="7" t="str">
        <f>B34</f>
        <v>Alternativa 3</v>
      </c>
      <c r="D33" s="12" t="s">
        <v>29</v>
      </c>
      <c r="E33" s="12">
        <v>3</v>
      </c>
    </row>
    <row r="34" spans="2:5" x14ac:dyDescent="0.25">
      <c r="B34" s="45" t="str">
        <f>IF('Datos iniciales'!B6:D6="","Alternativa 3",'Datos iniciales'!B6:D6)</f>
        <v>Alternativa 3</v>
      </c>
      <c r="D34" s="63" t="str">
        <f>'Alternativas vs Documentación'!D23:E23</f>
        <v>Inconsistencia - Corregir</v>
      </c>
      <c r="E34" s="63"/>
    </row>
    <row r="35" spans="2:5" x14ac:dyDescent="0.25">
      <c r="D35"/>
    </row>
  </sheetData>
  <mergeCells count="8">
    <mergeCell ref="D25:E25"/>
    <mergeCell ref="B29:E29"/>
    <mergeCell ref="D34:E34"/>
    <mergeCell ref="B2:E2"/>
    <mergeCell ref="D7:E7"/>
    <mergeCell ref="B11:E11"/>
    <mergeCell ref="D16:E16"/>
    <mergeCell ref="B20:E20"/>
  </mergeCells>
  <dataValidations count="2">
    <dataValidation type="list" allowBlank="1" showInputMessage="1" showErrorMessage="1" sqref="D4:D6 D13:D15 D22:D24 D31:D33" xr:uid="{7E5A1898-B4BF-4CAA-8DAA-182CB4779DA8}">
      <formula1>_xlnm.Criteria</formula1>
    </dataValidation>
    <dataValidation type="list" showInputMessage="1" showErrorMessage="1" sqref="E4:E6 E13:E15 E22:E24 E31:E33" xr:uid="{2928902D-3D4D-4B31-A9BE-301AEED910AB}">
      <formula1>prioridades</formula1>
    </dataValidation>
  </dataValidations>
  <pageMargins left="0.7" right="0.7" top="0.75" bottom="0.75" header="0.3" footer="0.3"/>
  <pageSetup paperSize="9" orientation="portrait" r:id="rId1"/>
  <cellWatches>
    <cellWatch r="E14"/>
  </cellWatche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2" id="{41A25176-12DD-456B-94E7-406DE13702DC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116" id="{ECD31216-7270-4A00-850E-B996FDD9B7A3}">
            <xm:f>'Datos iniciales'!$D$2&lt;3</xm:f>
            <x14:dxf>
              <font>
                <color auto="1"/>
              </font>
              <fill>
                <patternFill patternType="gray125"/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81" id="{485E86C4-7977-44E1-8F98-2F57D36CC100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115" id="{08318D67-B1B3-4B1B-869D-C9068C2390A5}">
            <xm:f>'Datos iniciales'!$D$2&lt;3</xm:f>
            <x14:dxf>
              <fill>
                <patternFill patternType="gray125"/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74" id="{1622C3AE-18A6-41DA-9742-26E1D4603E5E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79" id="{00D404A6-3704-4856-B6C8-053A48829020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80" id="{A7D66C06-D409-4E90-9F6B-E629E08B288E}">
            <xm:f>'Datos iniciales'!$D$2&lt;3</xm:f>
            <x14:dxf>
              <fill>
                <patternFill patternType="gray125"/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75" id="{044FFD06-B664-4994-B8E8-8B3A6EEEA774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76" id="{EE5F0EF6-C030-4319-89BF-08F4BFDC66B7}">
            <xm:f>'Datos iniciales'!$D$2&lt;3</xm:f>
            <x14:dxf>
              <fill>
                <patternFill patternType="gray125"/>
              </fill>
            </x14:dxf>
          </x14:cfRule>
          <xm:sqref>B6:D6</xm:sqref>
        </x14:conditionalFormatting>
        <x14:conditionalFormatting xmlns:xm="http://schemas.microsoft.com/office/excel/2006/main">
          <x14:cfRule type="expression" priority="73" id="{4ED7356C-6FA5-45A5-9BFC-E4FE53E7F09B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70" id="{F9012F05-9EBE-4EBA-80D8-BB99C2976EB7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71" id="{4C3DF397-497B-4D9D-AFD8-EE73C4172985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72" id="{F5759A88-CD8B-4A9E-881D-8D6EB222D1E2}">
            <xm:f>'Datos iniciales'!$D$2&lt;3</xm:f>
            <x14:dxf>
              <fill>
                <patternFill patternType="gray125"/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49" id="{A4F8A1ED-968B-4091-9800-F0A88ABA4AD4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50" id="{86610F0D-EBF3-437A-93C9-AB6FAFCFB8A9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51" id="{CE741C1A-44F2-4FB7-9E01-B32B6E9C3431}">
            <xm:f>'Datos iniciales'!$D$2&lt;3</xm:f>
            <x14:dxf>
              <fill>
                <patternFill patternType="gray125"/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46" id="{717A962B-6913-4473-856E-82C9F00C58B0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48" id="{7144310C-7816-443B-8E00-065C02A6DD84}">
            <xm:f>'Datos iniciales'!$D$2&lt;3</xm:f>
            <x14:dxf>
              <font>
                <color auto="1"/>
              </font>
              <fill>
                <patternFill patternType="gray125"/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45" id="{B5A6BBE6-7724-4BDF-9410-9A2AC00337BB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47" id="{DD4E08C3-67FA-4FA8-A9AA-7145142BC013}">
            <xm:f>'Datos iniciales'!$D$2&lt;3</xm:f>
            <x14:dxf>
              <fill>
                <patternFill patternType="gray125"/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40" id="{452FA686-3976-4C7A-AF54-25DD05CDDE5E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43" id="{5A868A94-829A-42FE-9384-4EE7051A381A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44" id="{23BBAC8B-B98C-45EE-AEC0-8E7C29EF4F35}">
            <xm:f>'Datos iniciales'!$D$2&lt;3</xm:f>
            <x14:dxf>
              <fill>
                <patternFill patternType="gray125"/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41" id="{CF470C31-DCAA-4027-918C-38AA613B7E60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42" id="{EAF011A2-97EA-4A4E-BB11-68305A02BFD2}">
            <xm:f>'Datos iniciales'!$D$2&lt;3</xm:f>
            <x14:dxf>
              <fill>
                <patternFill patternType="gray125"/>
              </fill>
            </x14:dxf>
          </x14:cfRule>
          <xm:sqref>B15:D15</xm:sqref>
        </x14:conditionalFormatting>
        <x14:conditionalFormatting xmlns:xm="http://schemas.microsoft.com/office/excel/2006/main">
          <x14:cfRule type="expression" priority="39" id="{C79A8FBC-2A0A-4A15-B6D2-EA1F4D1E86F7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36" id="{D3737836-89FA-44F1-8DAD-50314576B937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37" id="{012ECD7C-2E48-4A54-823C-7237C072CFBD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38" id="{1404902E-CFEC-4240-8789-669546537503}">
            <xm:f>'Datos iniciales'!$D$2&lt;3</xm:f>
            <x14:dxf>
              <fill>
                <patternFill patternType="gray125"/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33" id="{8C113F9D-181D-48C0-A905-E0E250148499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34" id="{0C822727-12C4-4467-B432-768DF205AAA0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35" id="{1CE5133A-44AE-4039-9D82-6E641922BC05}">
            <xm:f>'Datos iniciales'!$D$2&lt;3</xm:f>
            <x14:dxf>
              <fill>
                <patternFill patternType="gray125"/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30" id="{3AEEF28D-B8E4-496B-BCF1-811A8780B177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32" id="{6E190681-E6F1-488F-A8AC-CFE97D8C3C00}">
            <xm:f>'Datos iniciales'!$D$2&lt;3</xm:f>
            <x14:dxf>
              <font>
                <color auto="1"/>
              </font>
              <fill>
                <patternFill patternType="gray125"/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29" id="{E090562D-8E95-4AD0-8945-F670B3351508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31" id="{EB8A7AE1-81FC-45EA-B27F-A518FBE99D99}">
            <xm:f>'Datos iniciales'!$D$2&lt;3</xm:f>
            <x14:dxf>
              <fill>
                <patternFill patternType="gray125"/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24" id="{0F17EE47-1680-4BF8-97A7-CC3BB16CAE92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27" id="{2036669B-4C82-4C30-A769-EB68B7E04A65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28" id="{ED32FC58-4E93-4903-95E9-A966ED027BAB}">
            <xm:f>'Datos iniciales'!$D$2&lt;3</xm:f>
            <x14:dxf>
              <fill>
                <patternFill patternType="gray125"/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25" id="{58224D82-5C84-49C5-9A57-B2C1258FD0AB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26" id="{63F33A08-A7EF-4A4B-9660-DF5BE70FA151}">
            <xm:f>'Datos iniciales'!$D$2&lt;3</xm:f>
            <x14:dxf>
              <fill>
                <patternFill patternType="gray125"/>
              </fill>
            </x14:dxf>
          </x14:cfRule>
          <xm:sqref>B24:D24</xm:sqref>
        </x14:conditionalFormatting>
        <x14:conditionalFormatting xmlns:xm="http://schemas.microsoft.com/office/excel/2006/main">
          <x14:cfRule type="expression" priority="23" id="{4B894723-7833-4147-8379-5E733CD86651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20" id="{D39BDD25-87F3-47E3-835F-D9FB816F11EB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21" id="{5353468C-5707-4381-AFBE-3654A56471D4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22" id="{929722D8-AE3B-4720-BB97-DE42144F63CE}">
            <xm:f>'Datos iniciales'!$D$2&lt;3</xm:f>
            <x14:dxf>
              <fill>
                <patternFill patternType="gray125"/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17" id="{40E1DAA2-0CC6-43DC-BE8C-0B78E67160D9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18" id="{86C99338-BFF4-4DDA-A4FC-4696A455875C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19" id="{EA975335-ECC8-4828-9F1F-E679336CF243}">
            <xm:f>'Datos iniciales'!$D$2&lt;3</xm:f>
            <x14:dxf>
              <fill>
                <patternFill patternType="gray125"/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14" id="{5EFA6C43-7790-45DC-856D-87FBF11613D1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16" id="{DB7F43AD-5676-4DA4-B53C-499F0E204A9F}">
            <xm:f>'Datos iniciales'!$D$2&lt;3</xm:f>
            <x14:dxf>
              <font>
                <color auto="1"/>
              </font>
              <fill>
                <patternFill patternType="gray125"/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13" id="{A5DBEF3D-A3C3-4E2E-8D83-BD35D8D7DA8F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15" id="{67EB65D8-EFE3-4AF8-BAB7-17511B9022F7}">
            <xm:f>'Datos iniciales'!$D$2&lt;3</xm:f>
            <x14:dxf>
              <fill>
                <patternFill patternType="gray125"/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8" id="{CD0BC77A-CAB5-4277-9B5E-400B3267A004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11" id="{609A22DB-B53F-4852-A3A5-B2212C439A5A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12" id="{43E2E271-D303-4E42-B567-20F518640ACA}">
            <xm:f>'Datos iniciales'!$D$2&lt;3</xm:f>
            <x14:dxf>
              <fill>
                <patternFill patternType="gray125"/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9" id="{42447279-785F-4C60-B66D-97E981D88605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10" id="{78AFF418-E479-4528-A56B-85CCE62F9651}">
            <xm:f>'Datos iniciales'!$D$2&lt;3</xm:f>
            <x14:dxf>
              <fill>
                <patternFill patternType="gray125"/>
              </fill>
            </x14:dxf>
          </x14:cfRule>
          <xm:sqref>B33:D33</xm:sqref>
        </x14:conditionalFormatting>
        <x14:conditionalFormatting xmlns:xm="http://schemas.microsoft.com/office/excel/2006/main">
          <x14:cfRule type="expression" priority="7" id="{188EF159-93CE-4158-AC0D-D585E4303217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4" id="{F1850FCB-E160-484B-91C7-6A9D2E549383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5" id="{CE9CF9F0-0D9E-4C25-AF55-1EB49EDEE527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6" id="{D9ED1754-D5A7-4455-A9EA-67B88AFDA7A5}">
            <xm:f>'Datos iniciales'!$D$2&lt;3</xm:f>
            <x14:dxf>
              <fill>
                <patternFill patternType="gray125"/>
              </fill>
            </x14:dxf>
          </x14:cfRule>
          <xm:sqref>E33</xm:sqref>
        </x14:conditionalFormatting>
        <x14:conditionalFormatting xmlns:xm="http://schemas.microsoft.com/office/excel/2006/main">
          <x14:cfRule type="expression" priority="1" id="{1D8E13F0-A6B6-4E68-90E4-4BD7D9DBBAF0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2" id="{02E1DF65-BE5D-462E-834B-772F1418E32C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expression" priority="3" id="{852987C7-E27F-45CA-995D-22FBEF666C1B}">
            <xm:f>'Datos iniciales'!$D$2&lt;3</xm:f>
            <x14:dxf>
              <fill>
                <patternFill patternType="gray125"/>
              </fill>
            </x14:dxf>
          </x14:cfRule>
          <xm:sqref>E32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7AF3-4021-4BD4-AA85-52A51DE068C3}">
  <dimension ref="A1:F6"/>
  <sheetViews>
    <sheetView workbookViewId="0">
      <selection activeCell="M11" sqref="M11"/>
    </sheetView>
  </sheetViews>
  <sheetFormatPr baseColWidth="10" defaultRowHeight="15" x14ac:dyDescent="0.25"/>
  <cols>
    <col min="1" max="1" width="12.28515625" style="79" bestFit="1" customWidth="1"/>
    <col min="2" max="2" width="9.7109375" style="5" bestFit="1" customWidth="1"/>
    <col min="3" max="3" width="13.42578125" style="5" bestFit="1" customWidth="1"/>
    <col min="4" max="4" width="12.140625" style="5" bestFit="1" customWidth="1"/>
    <col min="5" max="5" width="14.85546875" style="5" bestFit="1" customWidth="1"/>
    <col min="6" max="6" width="11.42578125" style="80"/>
  </cols>
  <sheetData>
    <row r="1" spans="1:6" x14ac:dyDescent="0.25">
      <c r="A1" s="88" t="s">
        <v>60</v>
      </c>
      <c r="B1" s="81"/>
      <c r="C1" s="81"/>
      <c r="D1" s="81"/>
      <c r="E1" s="81"/>
      <c r="F1" s="81"/>
    </row>
    <row r="2" spans="1:6" x14ac:dyDescent="0.25">
      <c r="A2" s="90"/>
      <c r="B2" s="87" t="s">
        <v>24</v>
      </c>
      <c r="C2" s="82" t="s">
        <v>25</v>
      </c>
      <c r="D2" s="82" t="s">
        <v>26</v>
      </c>
      <c r="E2" s="82" t="s">
        <v>27</v>
      </c>
      <c r="F2" s="82" t="s">
        <v>42</v>
      </c>
    </row>
    <row r="3" spans="1:6" x14ac:dyDescent="0.25">
      <c r="A3" s="89" t="str">
        <f>'Alternativas vs Experticia'!B4</f>
        <v>Alternativa 1</v>
      </c>
      <c r="B3" s="83">
        <f>'Alternativas vs Experticia'!I4</f>
        <v>0.41111111111111115</v>
      </c>
      <c r="C3" s="83">
        <f>'Alternativas vs Consolidación'!I4</f>
        <v>0.28584717607973426</v>
      </c>
      <c r="D3" s="83">
        <f>'Alternativas vs Preferencias'!I4</f>
        <v>0.32845647579947096</v>
      </c>
      <c r="E3" s="83">
        <f>'Alternativas vs Documentación'!I4</f>
        <v>0.25777777777777777</v>
      </c>
      <c r="F3" s="84">
        <f>SUMPRODUCT(B3:E3,B6:E6)</f>
        <v>0.32463731755624858</v>
      </c>
    </row>
    <row r="4" spans="1:6" x14ac:dyDescent="0.25">
      <c r="A4" s="82" t="str">
        <f>'Alternativas vs Experticia'!B5</f>
        <v>Alternativa 2</v>
      </c>
      <c r="B4" s="83">
        <f>'Alternativas vs Experticia'!I5</f>
        <v>0.32777777777777778</v>
      </c>
      <c r="C4" s="83">
        <f>'Alternativas vs Consolidación'!I5</f>
        <v>0.35013658176448875</v>
      </c>
      <c r="D4" s="83">
        <f>'Alternativas vs Preferencias'!I5</f>
        <v>0.37052269660965309</v>
      </c>
      <c r="E4" s="83">
        <f>'Alternativas vs Documentación'!I5</f>
        <v>0.38000000000000006</v>
      </c>
      <c r="F4" s="84">
        <f>SUMPRODUCT(B4:E4,B6:E6)</f>
        <v>0.35639398314714865</v>
      </c>
    </row>
    <row r="5" spans="1:6" x14ac:dyDescent="0.25">
      <c r="A5" s="82" t="str">
        <f>'Alternativas vs Experticia'!B6</f>
        <v>Alternativa 3</v>
      </c>
      <c r="B5" s="83">
        <f>'Alternativas vs Experticia'!I6</f>
        <v>0.26111111111111113</v>
      </c>
      <c r="C5" s="83">
        <f>'Alternativas vs Consolidación'!I6</f>
        <v>0.3640162421557771</v>
      </c>
      <c r="D5" s="83">
        <f>'Alternativas vs Preferencias'!I6</f>
        <v>0.30102082759087589</v>
      </c>
      <c r="E5" s="83">
        <f>'Alternativas vs Documentación'!I6</f>
        <v>0.36222222222222222</v>
      </c>
      <c r="F5" s="84">
        <f>SUMPRODUCT(B5:E5,B6:E6)</f>
        <v>0.31896869929660271</v>
      </c>
    </row>
    <row r="6" spans="1:6" x14ac:dyDescent="0.25">
      <c r="A6" s="82" t="s">
        <v>59</v>
      </c>
      <c r="B6" s="85">
        <f>'Comparación criterios'!K4</f>
        <v>0.345291146761735</v>
      </c>
      <c r="C6" s="85">
        <f>'Comparación criterios'!K5</f>
        <v>0.14208259061200235</v>
      </c>
      <c r="D6" s="85">
        <f>'Comparación criterios'!K6</f>
        <v>0.14044860368389778</v>
      </c>
      <c r="E6" s="85">
        <f>'Comparación criterios'!K7</f>
        <v>0.37217765894236482</v>
      </c>
      <c r="F6" s="86"/>
    </row>
  </sheetData>
  <mergeCells count="1">
    <mergeCell ref="A1:F1"/>
  </mergeCells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F0F8F4E6-0CB8-4B2C-BDF1-6B4D5CD7CB95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3" id="{50D80F36-003B-4146-AA1B-B3B374068475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2" id="{196CE082-FA87-428F-9FFA-AB800E633DBC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C5:E5</xm:sqref>
        </x14:conditionalFormatting>
        <x14:conditionalFormatting xmlns:xm="http://schemas.microsoft.com/office/excel/2006/main">
          <x14:cfRule type="expression" priority="1" id="{213272C6-B5BC-4A09-B98D-E86259991BA6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F5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0A9B-7FD7-46E4-AA5B-6F0A51C797ED}">
  <dimension ref="B2:K25"/>
  <sheetViews>
    <sheetView workbookViewId="0">
      <selection activeCell="C13" sqref="C13"/>
    </sheetView>
  </sheetViews>
  <sheetFormatPr baseColWidth="10" defaultRowHeight="15" x14ac:dyDescent="0.25"/>
  <cols>
    <col min="2" max="2" width="14.7109375" customWidth="1"/>
    <col min="4" max="4" width="13.28515625" customWidth="1"/>
    <col min="5" max="5" width="14.140625" customWidth="1"/>
    <col min="6" max="6" width="15.42578125" customWidth="1"/>
    <col min="10" max="10" width="13.5703125" customWidth="1"/>
    <col min="11" max="11" width="14.5703125" style="8" customWidth="1"/>
  </cols>
  <sheetData>
    <row r="2" spans="2:11" x14ac:dyDescent="0.25">
      <c r="B2" s="66" t="s">
        <v>38</v>
      </c>
      <c r="C2" s="66"/>
      <c r="D2" s="66"/>
      <c r="E2" s="66"/>
      <c r="F2" s="66"/>
      <c r="G2" s="66"/>
      <c r="H2" s="66"/>
      <c r="I2" s="66"/>
      <c r="J2" s="66"/>
      <c r="K2" s="66"/>
    </row>
    <row r="3" spans="2:11" s="5" customFormat="1" ht="45" x14ac:dyDescent="0.25">
      <c r="B3" s="7"/>
      <c r="C3" s="14" t="s">
        <v>24</v>
      </c>
      <c r="D3" s="13" t="s">
        <v>25</v>
      </c>
      <c r="E3" s="13" t="s">
        <v>26</v>
      </c>
      <c r="F3" s="28" t="s">
        <v>27</v>
      </c>
      <c r="G3" s="65" t="s">
        <v>31</v>
      </c>
      <c r="H3" s="65"/>
      <c r="I3" s="65"/>
      <c r="J3" s="65"/>
      <c r="K3" s="34" t="s">
        <v>32</v>
      </c>
    </row>
    <row r="4" spans="2:11" x14ac:dyDescent="0.25">
      <c r="B4" s="13" t="s">
        <v>24</v>
      </c>
      <c r="C4" s="16">
        <v>1</v>
      </c>
      <c r="D4" s="17">
        <f>IF('Datos iniciales'!C13="A",'Datos iniciales'!D13,1/'Datos iniciales'!D13)</f>
        <v>1</v>
      </c>
      <c r="E4" s="18">
        <f>IF('Datos iniciales'!C14="A",'Datos iniciales'!D14,1/'Datos iniciales'!D14)</f>
        <v>2</v>
      </c>
      <c r="F4" s="29">
        <f>IF('Datos iniciales'!C15="A",'Datos iniciales'!D15,1/'Datos iniciales'!D15)</f>
        <v>3</v>
      </c>
      <c r="G4" s="32">
        <f>C4/C8</f>
        <v>0.3529411764705882</v>
      </c>
      <c r="H4" s="32">
        <f>D4/D8</f>
        <v>0.1111111111111111</v>
      </c>
      <c r="I4" s="32">
        <f>E4/E8</f>
        <v>0.23529411764705882</v>
      </c>
      <c r="J4" s="32">
        <f>F4/F8</f>
        <v>0.68181818181818177</v>
      </c>
      <c r="K4" s="33">
        <f>AVERAGE(G4:J4)</f>
        <v>0.345291146761735</v>
      </c>
    </row>
    <row r="5" spans="2:11" x14ac:dyDescent="0.25">
      <c r="B5" s="13" t="s">
        <v>25</v>
      </c>
      <c r="C5" s="19">
        <f>IF('Datos iniciales'!C13="B",'Datos iniciales'!D13,1/'Datos iniciales'!D13)</f>
        <v>1</v>
      </c>
      <c r="D5" s="20">
        <v>1</v>
      </c>
      <c r="E5" s="17">
        <f>IF('Datos iniciales'!C16="A",'Datos iniciales'!D16,1/'Datos iniciales'!D16)</f>
        <v>0.5</v>
      </c>
      <c r="F5" s="29">
        <f>IF('Datos iniciales'!C17="A",'Datos iniciales'!D17,1/'Datos iniciales'!D17)</f>
        <v>0.2</v>
      </c>
      <c r="G5" s="32">
        <f>C5/C8</f>
        <v>0.3529411764705882</v>
      </c>
      <c r="H5" s="32">
        <f>D5/D8</f>
        <v>0.1111111111111111</v>
      </c>
      <c r="I5" s="32">
        <f>E5/E8</f>
        <v>5.8823529411764705E-2</v>
      </c>
      <c r="J5" s="32">
        <f>F5/F8</f>
        <v>4.5454545454545456E-2</v>
      </c>
      <c r="K5" s="33">
        <f>AVERAGE(G5:J5)</f>
        <v>0.14208259061200235</v>
      </c>
    </row>
    <row r="6" spans="2:11" x14ac:dyDescent="0.25">
      <c r="B6" s="13" t="s">
        <v>26</v>
      </c>
      <c r="C6" s="21">
        <f>IF('Datos iniciales'!C14="B",'Datos iniciales'!D14,1/'Datos iniciales'!D14)</f>
        <v>0.5</v>
      </c>
      <c r="D6" s="22">
        <f>IF('Datos iniciales'!C16="B",'Datos iniciales'!D16,1/'Datos iniciales'!D16)</f>
        <v>2</v>
      </c>
      <c r="E6" s="23">
        <v>1</v>
      </c>
      <c r="F6" s="30">
        <f>IF('Datos iniciales'!C18="A",'Datos iniciales'!D18,1/'Datos iniciales'!D18)</f>
        <v>0.2</v>
      </c>
      <c r="G6" s="32">
        <f>C6/C8</f>
        <v>0.1764705882352941</v>
      </c>
      <c r="H6" s="32">
        <f>D6/D8</f>
        <v>0.22222222222222221</v>
      </c>
      <c r="I6" s="32">
        <f>E6/E8</f>
        <v>0.11764705882352941</v>
      </c>
      <c r="J6" s="32">
        <f>F6/F8</f>
        <v>4.5454545454545456E-2</v>
      </c>
      <c r="K6" s="33">
        <f>AVERAGE(G6:J6)</f>
        <v>0.14044860368389778</v>
      </c>
    </row>
    <row r="7" spans="2:11" x14ac:dyDescent="0.25">
      <c r="B7" s="13" t="s">
        <v>27</v>
      </c>
      <c r="C7" s="24">
        <f>IF('Datos iniciales'!C15="B",'Datos iniciales'!D15,1/'Datos iniciales'!D15)</f>
        <v>0.33333333333333331</v>
      </c>
      <c r="D7" s="25">
        <f>IF('Datos iniciales'!C17="B",'Datos iniciales'!D17,1/'Datos iniciales'!D17)</f>
        <v>5</v>
      </c>
      <c r="E7" s="25">
        <f>IF('Datos iniciales'!C18="B",'Datos iniciales'!D18,1/'Datos iniciales'!D18)</f>
        <v>5</v>
      </c>
      <c r="F7" s="31">
        <v>1</v>
      </c>
      <c r="G7" s="32">
        <f>C7/C8</f>
        <v>0.1176470588235294</v>
      </c>
      <c r="H7" s="32">
        <f>D7/D8</f>
        <v>0.55555555555555558</v>
      </c>
      <c r="I7" s="32">
        <f>E7/E8</f>
        <v>0.58823529411764708</v>
      </c>
      <c r="J7" s="32">
        <f>F7/F8</f>
        <v>0.22727272727272727</v>
      </c>
      <c r="K7" s="33">
        <f>AVERAGE(G7:J7)</f>
        <v>0.37217765894236482</v>
      </c>
    </row>
    <row r="8" spans="2:11" x14ac:dyDescent="0.25">
      <c r="B8" s="15" t="s">
        <v>30</v>
      </c>
      <c r="C8" s="26">
        <f>SUM(C4:C7)</f>
        <v>2.8333333333333335</v>
      </c>
      <c r="D8" s="26">
        <f>SUM(D4:D7)</f>
        <v>9</v>
      </c>
      <c r="E8" s="26">
        <f>SUM(E4:E7)</f>
        <v>8.5</v>
      </c>
      <c r="F8" s="27">
        <f>SUM(F4:F7)</f>
        <v>4.4000000000000004</v>
      </c>
    </row>
    <row r="11" spans="2:11" x14ac:dyDescent="0.25">
      <c r="B11" s="54" t="s">
        <v>49</v>
      </c>
      <c r="C11" s="54"/>
      <c r="D11" s="54"/>
      <c r="E11" s="54"/>
      <c r="F11" s="54"/>
      <c r="G11" s="54"/>
      <c r="I11" s="69"/>
      <c r="J11" s="69"/>
      <c r="K11" s="69"/>
    </row>
    <row r="12" spans="2:11" x14ac:dyDescent="0.25">
      <c r="B12" s="37"/>
      <c r="C12" s="13" t="s">
        <v>24</v>
      </c>
      <c r="D12" s="13" t="s">
        <v>25</v>
      </c>
      <c r="E12" s="13" t="s">
        <v>26</v>
      </c>
      <c r="F12" s="13" t="s">
        <v>27</v>
      </c>
      <c r="G12" s="13" t="s">
        <v>30</v>
      </c>
      <c r="I12" s="13" t="s">
        <v>39</v>
      </c>
      <c r="J12" s="13" t="s">
        <v>40</v>
      </c>
      <c r="K12" s="39" t="s">
        <v>41</v>
      </c>
    </row>
    <row r="13" spans="2:11" x14ac:dyDescent="0.25">
      <c r="B13" s="13" t="s">
        <v>24</v>
      </c>
      <c r="C13" s="38">
        <f>K4*C4</f>
        <v>0.345291146761735</v>
      </c>
      <c r="D13" s="38">
        <f>K5*D4</f>
        <v>0.14208259061200235</v>
      </c>
      <c r="E13" s="38">
        <f>K6*E4</f>
        <v>0.28089720736779555</v>
      </c>
      <c r="F13" s="38">
        <f>K7*F4</f>
        <v>1.1165329768270944</v>
      </c>
      <c r="G13" s="38">
        <f>SUM(C13:F13)</f>
        <v>1.8848039215686274</v>
      </c>
      <c r="I13" s="38">
        <f>G13</f>
        <v>1.8848039215686274</v>
      </c>
      <c r="J13" s="38">
        <f>K4</f>
        <v>0.345291146761735</v>
      </c>
      <c r="K13" s="40">
        <f>I13/J13</f>
        <v>5.4585932458593245</v>
      </c>
    </row>
    <row r="14" spans="2:11" x14ac:dyDescent="0.25">
      <c r="B14" s="13" t="s">
        <v>25</v>
      </c>
      <c r="C14" s="38">
        <f>K4*C5</f>
        <v>0.345291146761735</v>
      </c>
      <c r="D14" s="38">
        <f>K5*D5</f>
        <v>0.14208259061200235</v>
      </c>
      <c r="E14" s="38">
        <f>K6*E5</f>
        <v>7.0224301841948888E-2</v>
      </c>
      <c r="F14" s="38">
        <f>K7*F5</f>
        <v>7.4435531788472967E-2</v>
      </c>
      <c r="G14" s="38">
        <f>SUM(C14:F14)</f>
        <v>0.63203357100415924</v>
      </c>
      <c r="I14" s="38">
        <f>G14</f>
        <v>0.63203357100415924</v>
      </c>
      <c r="J14" s="38">
        <f t="shared" ref="J14:J16" si="0">K5</f>
        <v>0.14208259061200235</v>
      </c>
      <c r="K14" s="40">
        <f>I14/J14</f>
        <v>4.4483533716675385</v>
      </c>
    </row>
    <row r="15" spans="2:11" x14ac:dyDescent="0.25">
      <c r="B15" s="13" t="s">
        <v>26</v>
      </c>
      <c r="C15" s="38">
        <f>K4*C6</f>
        <v>0.1726455733808675</v>
      </c>
      <c r="D15" s="38">
        <f>K5*D6</f>
        <v>0.28416518122400469</v>
      </c>
      <c r="E15" s="38">
        <f>K6*E6</f>
        <v>0.14044860368389778</v>
      </c>
      <c r="F15" s="38">
        <f>K7*F6</f>
        <v>7.4435531788472967E-2</v>
      </c>
      <c r="G15" s="38">
        <f>SUM(C15:F15)</f>
        <v>0.67169489007724292</v>
      </c>
      <c r="I15" s="38">
        <f>G15</f>
        <v>0.67169489007724292</v>
      </c>
      <c r="J15" s="38">
        <f t="shared" si="0"/>
        <v>0.14044860368389778</v>
      </c>
      <c r="K15" s="40">
        <f>I15/J15</f>
        <v>4.7824960338445273</v>
      </c>
    </row>
    <row r="16" spans="2:11" x14ac:dyDescent="0.25">
      <c r="B16" s="13" t="s">
        <v>27</v>
      </c>
      <c r="C16" s="38">
        <f>K4*C7</f>
        <v>0.11509704892057833</v>
      </c>
      <c r="D16" s="38">
        <f>K5*D7</f>
        <v>0.71041295306001173</v>
      </c>
      <c r="E16" s="38">
        <f>K6*E7</f>
        <v>0.70224301841948888</v>
      </c>
      <c r="F16" s="38">
        <f>K7*F7</f>
        <v>0.37217765894236482</v>
      </c>
      <c r="G16" s="38">
        <f>SUM(C16:F16)</f>
        <v>1.899930679342444</v>
      </c>
      <c r="I16" s="38">
        <f>G16</f>
        <v>1.899930679342444</v>
      </c>
      <c r="J16" s="38">
        <f t="shared" si="0"/>
        <v>0.37217765894236482</v>
      </c>
      <c r="K16" s="40">
        <f>I16/J16</f>
        <v>5.1049025477283312</v>
      </c>
    </row>
    <row r="17" spans="2:11" x14ac:dyDescent="0.25">
      <c r="J17" s="41" t="s">
        <v>42</v>
      </c>
      <c r="K17" s="40">
        <f>SUM(K13:K16)</f>
        <v>19.794345199099723</v>
      </c>
    </row>
    <row r="18" spans="2:11" x14ac:dyDescent="0.25">
      <c r="J18" s="42" t="s">
        <v>43</v>
      </c>
      <c r="K18" s="33">
        <f>K17/4</f>
        <v>4.9485862997749308</v>
      </c>
    </row>
    <row r="21" spans="2:11" x14ac:dyDescent="0.25">
      <c r="B21" s="35" t="s">
        <v>33</v>
      </c>
      <c r="C21" s="36">
        <v>4</v>
      </c>
    </row>
    <row r="22" spans="2:11" x14ac:dyDescent="0.25">
      <c r="B22" s="35" t="s">
        <v>34</v>
      </c>
      <c r="C22" s="36">
        <v>0.9</v>
      </c>
    </row>
    <row r="23" spans="2:11" x14ac:dyDescent="0.25">
      <c r="B23" s="35" t="s">
        <v>35</v>
      </c>
      <c r="C23" s="36">
        <f>K18</f>
        <v>4.9485862997749308</v>
      </c>
    </row>
    <row r="24" spans="2:11" x14ac:dyDescent="0.25">
      <c r="B24" s="35" t="s">
        <v>36</v>
      </c>
      <c r="C24" s="36">
        <f>(K18-4)/3</f>
        <v>0.31619543325831029</v>
      </c>
    </row>
    <row r="25" spans="2:11" x14ac:dyDescent="0.25">
      <c r="B25" s="35" t="s">
        <v>37</v>
      </c>
      <c r="C25" s="36">
        <f>C24/C22</f>
        <v>0.35132825917590033</v>
      </c>
      <c r="D25" s="67" t="str">
        <f>IF(C25&lt;0.1,"Razonablemente Consistente","Inconsistencia - Corregir")</f>
        <v>Inconsistencia - Corregir</v>
      </c>
      <c r="E25" s="68"/>
    </row>
  </sheetData>
  <mergeCells count="5">
    <mergeCell ref="G3:J3"/>
    <mergeCell ref="B2:K2"/>
    <mergeCell ref="B11:G11"/>
    <mergeCell ref="D25:E25"/>
    <mergeCell ref="I11:K11"/>
  </mergeCells>
  <dataValidations count="3">
    <dataValidation type="whole" operator="equal" allowBlank="1" showInputMessage="1" showErrorMessage="1" sqref="C4 D5 E6 F7" xr:uid="{54C09E51-2CF6-4187-8894-A67F6C06554A}">
      <formula1>1</formula1>
    </dataValidation>
    <dataValidation type="whole" operator="equal" allowBlank="1" showInputMessage="1" showErrorMessage="1" sqref="C21" xr:uid="{EB367B57-CA1A-417A-A807-336C0C826955}">
      <formula1>4</formula1>
    </dataValidation>
    <dataValidation type="decimal" operator="equal" allowBlank="1" showInputMessage="1" showErrorMessage="1" sqref="C22" xr:uid="{4D572306-0FEA-49A1-9C90-F9A0062517DF}">
      <formula1>0.9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6C50-4A1F-480D-BFEE-08B51CD36B51}">
  <dimension ref="B2:J23"/>
  <sheetViews>
    <sheetView topLeftCell="B1" workbookViewId="0">
      <selection activeCell="D4" sqref="D4"/>
    </sheetView>
  </sheetViews>
  <sheetFormatPr baseColWidth="10" defaultRowHeight="15" x14ac:dyDescent="0.25"/>
  <cols>
    <col min="2" max="2" width="14.7109375" customWidth="1"/>
    <col min="3" max="3" width="12.42578125" customWidth="1"/>
    <col min="4" max="4" width="13.28515625" customWidth="1"/>
    <col min="5" max="5" width="14.140625" customWidth="1"/>
    <col min="9" max="9" width="13.5703125" customWidth="1"/>
    <col min="10" max="10" width="14.5703125" style="8" customWidth="1"/>
  </cols>
  <sheetData>
    <row r="2" spans="2:10" x14ac:dyDescent="0.25">
      <c r="B2" s="70" t="s">
        <v>58</v>
      </c>
      <c r="C2" s="71"/>
      <c r="D2" s="71"/>
      <c r="E2" s="71"/>
      <c r="F2" s="71"/>
      <c r="G2" s="71"/>
      <c r="H2" s="71"/>
      <c r="I2" s="72"/>
      <c r="J2"/>
    </row>
    <row r="3" spans="2:10" s="5" customFormat="1" ht="45" x14ac:dyDescent="0.25">
      <c r="B3" s="51" t="s">
        <v>24</v>
      </c>
      <c r="C3" s="51" t="str">
        <f>B4</f>
        <v>Alternativa 1</v>
      </c>
      <c r="D3" s="51" t="str">
        <f>B5</f>
        <v>Alternativa 2</v>
      </c>
      <c r="E3" s="51" t="str">
        <f>B6</f>
        <v>Alternativa 3</v>
      </c>
      <c r="F3" s="73" t="s">
        <v>31</v>
      </c>
      <c r="G3" s="74"/>
      <c r="H3" s="75"/>
      <c r="I3" s="34" t="s">
        <v>32</v>
      </c>
    </row>
    <row r="4" spans="2:10" x14ac:dyDescent="0.25">
      <c r="B4" s="51" t="str">
        <f>IF('Datos iniciales'!B4:D4="","Alternativa 1",'Datos iniciales'!B4:D4)</f>
        <v>Alternativa 1</v>
      </c>
      <c r="C4" s="16">
        <v>1</v>
      </c>
      <c r="D4" s="17">
        <f>IF('Comparando Alternativas'!D31="A",'Comparando Alternativas'!E31,1/'Comparando Alternativas'!E31)</f>
        <v>0.16666666666666666</v>
      </c>
      <c r="E4" s="18">
        <f>IF('Comparando Alternativas'!D32="A",'Comparando Alternativas'!E32,1/'Comparando Alternativas'!E32)</f>
        <v>2</v>
      </c>
      <c r="F4" s="32">
        <f>C4/C7</f>
        <v>0.13333333333333333</v>
      </c>
      <c r="G4" s="32">
        <f>D4/D7</f>
        <v>3.9999999999999994E-2</v>
      </c>
      <c r="H4" s="47">
        <f>IFERROR(E4/E7,0)</f>
        <v>0.6</v>
      </c>
      <c r="I4" s="33">
        <f>IF('Datos iniciales'!D2&lt;3,AVERAGE(F4:G4),AVERAGE(F4:H4))</f>
        <v>0.25777777777777777</v>
      </c>
      <c r="J4"/>
    </row>
    <row r="5" spans="2:10" x14ac:dyDescent="0.25">
      <c r="B5" s="51" t="str">
        <f>IF('Datos iniciales'!B5:D5="","Alternativa 2",'Datos iniciales'!B5:D5)</f>
        <v>Alternativa 2</v>
      </c>
      <c r="C5" s="19">
        <f>IF('Comparando Alternativas'!D31="B",'Comparando Alternativas'!E31,1/'Comparando Alternativas'!E31)</f>
        <v>6</v>
      </c>
      <c r="D5" s="20">
        <v>1</v>
      </c>
      <c r="E5" s="17">
        <f>IF('Comparando Alternativas'!D33="A",'Comparando Alternativas'!E33,1/'Comparando Alternativas'!E33)</f>
        <v>0.33333333333333331</v>
      </c>
      <c r="F5" s="32">
        <f>C5/C7</f>
        <v>0.8</v>
      </c>
      <c r="G5" s="32">
        <f>D5/D7</f>
        <v>0.24</v>
      </c>
      <c r="H5" s="47">
        <f>IFERROR(E5/E7,0)</f>
        <v>9.9999999999999992E-2</v>
      </c>
      <c r="I5" s="33">
        <f>IF('Datos iniciales'!D2&lt;3,AVERAGE(F5:G5),AVERAGE(F5:H5))</f>
        <v>0.38000000000000006</v>
      </c>
      <c r="J5"/>
    </row>
    <row r="6" spans="2:10" x14ac:dyDescent="0.25">
      <c r="B6" s="51" t="str">
        <f>IF('Datos iniciales'!B6:D6="","Alternativa 3",'Datos iniciales'!B6:D6)</f>
        <v>Alternativa 3</v>
      </c>
      <c r="C6" s="21">
        <f>IF('Comparando Alternativas'!D32="B",'Comparando Alternativas'!E32,1/'Comparando Alternativas'!E32)</f>
        <v>0.5</v>
      </c>
      <c r="D6" s="22">
        <f>IF('Comparando Alternativas'!D33="B",'Comparando Alternativas'!E33,1/'Comparando Alternativas'!E33)</f>
        <v>3</v>
      </c>
      <c r="E6" s="23">
        <v>1</v>
      </c>
      <c r="F6" s="47">
        <f>C6/C7</f>
        <v>6.6666666666666666E-2</v>
      </c>
      <c r="G6" s="47">
        <f>D6/D7</f>
        <v>0.72</v>
      </c>
      <c r="H6" s="47">
        <f>IFERROR(E6/E7,0)</f>
        <v>0.3</v>
      </c>
      <c r="I6" s="48">
        <f>IF('Datos iniciales'!D2=3,AVERAGE(F6:H6),0)</f>
        <v>0.36222222222222222</v>
      </c>
      <c r="J6"/>
    </row>
    <row r="7" spans="2:10" x14ac:dyDescent="0.25">
      <c r="B7" s="15" t="s">
        <v>30</v>
      </c>
      <c r="C7" s="26">
        <f>IF('Datos iniciales'!D2&lt;3,SUM(C4:C5),SUM(C4:C6))</f>
        <v>7.5</v>
      </c>
      <c r="D7" s="26">
        <f>IF('Datos iniciales'!D2&lt;3,SUM(D4:D5),SUM(D4:D6))</f>
        <v>4.166666666666667</v>
      </c>
      <c r="E7" s="26">
        <f>SUM(IF('Datos iniciales'!D2=3,(E4:E6),0))</f>
        <v>3.3333333333333335</v>
      </c>
    </row>
    <row r="10" spans="2:10" x14ac:dyDescent="0.25">
      <c r="B10" s="76" t="s">
        <v>49</v>
      </c>
      <c r="C10" s="77"/>
      <c r="D10" s="77"/>
      <c r="E10" s="77"/>
      <c r="F10" s="78"/>
      <c r="H10" s="69"/>
      <c r="I10" s="69"/>
      <c r="J10" s="69"/>
    </row>
    <row r="11" spans="2:10" x14ac:dyDescent="0.25">
      <c r="B11" s="37"/>
      <c r="C11" s="51" t="str">
        <f>C3</f>
        <v>Alternativa 1</v>
      </c>
      <c r="D11" s="51" t="str">
        <f>D3</f>
        <v>Alternativa 2</v>
      </c>
      <c r="E11" s="51" t="str">
        <f>E3</f>
        <v>Alternativa 3</v>
      </c>
      <c r="F11" s="51" t="s">
        <v>30</v>
      </c>
      <c r="H11" s="51" t="s">
        <v>39</v>
      </c>
      <c r="I11" s="51" t="s">
        <v>40</v>
      </c>
      <c r="J11" s="39" t="s">
        <v>41</v>
      </c>
    </row>
    <row r="12" spans="2:10" x14ac:dyDescent="0.25">
      <c r="B12" s="51" t="str">
        <f>B4</f>
        <v>Alternativa 1</v>
      </c>
      <c r="C12" s="38">
        <f>I4*C4</f>
        <v>0.25777777777777777</v>
      </c>
      <c r="D12" s="38">
        <f>I5*D4</f>
        <v>6.3333333333333339E-2</v>
      </c>
      <c r="E12" s="49">
        <f>I6*E4</f>
        <v>0.72444444444444445</v>
      </c>
      <c r="F12" s="53">
        <f>IF('Datos iniciales'!D2&lt;3,SUM(C12:D12),SUM(C12:E12))</f>
        <v>1.0455555555555556</v>
      </c>
      <c r="H12" s="38">
        <f>F12</f>
        <v>1.0455555555555556</v>
      </c>
      <c r="I12" s="38">
        <f>I4</f>
        <v>0.25777777777777777</v>
      </c>
      <c r="J12" s="40">
        <f>H12/I12</f>
        <v>4.056034482758621</v>
      </c>
    </row>
    <row r="13" spans="2:10" x14ac:dyDescent="0.25">
      <c r="B13" s="51" t="str">
        <f>B5</f>
        <v>Alternativa 2</v>
      </c>
      <c r="C13" s="38">
        <f>I4*C5</f>
        <v>1.5466666666666666</v>
      </c>
      <c r="D13" s="38">
        <f>I5*D5</f>
        <v>0.38000000000000006</v>
      </c>
      <c r="E13" s="49">
        <f>I6*E5</f>
        <v>0.12074074074074073</v>
      </c>
      <c r="F13" s="53">
        <f>IF('Datos iniciales'!D2&lt;3,SUM(C13:D13),SUM(C13:E13))</f>
        <v>2.0474074074074076</v>
      </c>
      <c r="H13" s="38">
        <f>F13</f>
        <v>2.0474074074074076</v>
      </c>
      <c r="I13" s="38">
        <f>I5</f>
        <v>0.38000000000000006</v>
      </c>
      <c r="J13" s="40">
        <f>H13/I13</f>
        <v>5.3879142300194927</v>
      </c>
    </row>
    <row r="14" spans="2:10" x14ac:dyDescent="0.25">
      <c r="B14" s="51" t="str">
        <f>B6</f>
        <v>Alternativa 3</v>
      </c>
      <c r="C14" s="49">
        <f>I4*C6</f>
        <v>0.12888888888888889</v>
      </c>
      <c r="D14" s="49">
        <f>I5*D6</f>
        <v>1.1400000000000001</v>
      </c>
      <c r="E14" s="49">
        <f>I6*E6</f>
        <v>0.36222222222222222</v>
      </c>
      <c r="F14" s="48">
        <f>IF('Datos iniciales'!D2=3,SUM(C14:E14),0)</f>
        <v>1.6311111111111112</v>
      </c>
      <c r="H14" s="49">
        <f>F14</f>
        <v>1.6311111111111112</v>
      </c>
      <c r="I14" s="49">
        <f>I6</f>
        <v>0.36222222222222222</v>
      </c>
      <c r="J14" s="49">
        <f>IFERROR(H14/I14,0)</f>
        <v>4.5030674846625764</v>
      </c>
    </row>
    <row r="15" spans="2:10" x14ac:dyDescent="0.25">
      <c r="I15" s="41" t="s">
        <v>42</v>
      </c>
      <c r="J15" s="48">
        <f>IF('Datos iniciales'!D2=3,SUM(J12:J14),SUM(J12:J13))</f>
        <v>13.947016197440689</v>
      </c>
    </row>
    <row r="16" spans="2:10" x14ac:dyDescent="0.25">
      <c r="I16" s="42" t="s">
        <v>50</v>
      </c>
      <c r="J16" s="33">
        <f>J15/3</f>
        <v>4.6490053991468967</v>
      </c>
    </row>
    <row r="19" spans="2:5" x14ac:dyDescent="0.25">
      <c r="B19" s="35" t="s">
        <v>33</v>
      </c>
      <c r="C19" s="36">
        <v>3</v>
      </c>
    </row>
    <row r="20" spans="2:5" x14ac:dyDescent="0.25">
      <c r="B20" s="35" t="s">
        <v>51</v>
      </c>
      <c r="C20" s="36">
        <v>0.57999999999999996</v>
      </c>
    </row>
    <row r="21" spans="2:5" x14ac:dyDescent="0.25">
      <c r="B21" s="35" t="s">
        <v>35</v>
      </c>
      <c r="C21" s="36">
        <f>J16</f>
        <v>4.6490053991468967</v>
      </c>
    </row>
    <row r="22" spans="2:5" x14ac:dyDescent="0.25">
      <c r="B22" s="35" t="s">
        <v>36</v>
      </c>
      <c r="C22" s="36">
        <f>(J16-3)/2</f>
        <v>0.82450269957344835</v>
      </c>
    </row>
    <row r="23" spans="2:5" x14ac:dyDescent="0.25">
      <c r="B23" s="35" t="s">
        <v>37</v>
      </c>
      <c r="C23" s="36">
        <f>C22/C20</f>
        <v>1.421556378574911</v>
      </c>
      <c r="D23" s="67" t="str">
        <f>IF(C23&lt;0.1,"Razonablemente Consistente","Inconsistencia - Corregir")</f>
        <v>Inconsistencia - Corregir</v>
      </c>
      <c r="E23" s="68"/>
    </row>
  </sheetData>
  <mergeCells count="5">
    <mergeCell ref="B2:I2"/>
    <mergeCell ref="F3:H3"/>
    <mergeCell ref="B10:F10"/>
    <mergeCell ref="H10:J10"/>
    <mergeCell ref="D23:E23"/>
  </mergeCells>
  <dataValidations count="3">
    <dataValidation type="whole" operator="equal" allowBlank="1" showInputMessage="1" showErrorMessage="1" sqref="C4 D5 E6" xr:uid="{3DA46AF0-AEC9-4F9E-82B1-4885C024ACEF}">
      <formula1>1</formula1>
    </dataValidation>
    <dataValidation type="whole" operator="equal" allowBlank="1" showInputMessage="1" showErrorMessage="1" sqref="C19" xr:uid="{DADE82D5-6630-409E-B561-12C86C7FE85C}">
      <formula1>3</formula1>
    </dataValidation>
    <dataValidation type="decimal" operator="equal" allowBlank="1" showInputMessage="1" showErrorMessage="1" sqref="C20" xr:uid="{E7A5856C-BAD0-4971-A039-A08B1F7C6838}">
      <formula1>0.58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" id="{62EA7CC2-7810-45C0-B588-34349DBDFABC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33" id="{0A68F68C-0F93-4087-A8A0-8ABACABDFB13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30" id="{6414DAD0-EA25-4CC4-A996-DE31551CE9E6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31" id="{964011CA-7D3D-48D3-80EF-AD87E8D02C9A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29" id="{DC8113B6-AAC7-4729-B463-243EBA45D0CE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8" id="{802B9678-DAB3-4104-8112-3D67DA2DC925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27" id="{81917997-D314-4C00-9116-BDF090735E8D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6" id="{8F6E74A6-6DAE-41B3-9742-CB4DF152D2E0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25" id="{E64663F3-7253-47A7-8D8F-45E330812C09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3" id="{44020582-3FD9-4FA6-B91C-79B8FDE52CF4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24" id="{9C0D84F7-8166-4103-9C4C-3A36ADC20975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F6:G6</xm:sqref>
        </x14:conditionalFormatting>
        <x14:conditionalFormatting xmlns:xm="http://schemas.microsoft.com/office/excel/2006/main">
          <x14:cfRule type="expression" priority="21" id="{CB6A5038-E40C-418F-9C35-5579D1836A94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2" id="{6C0B40EF-5B8A-4096-8B62-3D3810BB59FA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C14:D14</xm:sqref>
        </x14:conditionalFormatting>
        <x14:conditionalFormatting xmlns:xm="http://schemas.microsoft.com/office/excel/2006/main">
          <x14:cfRule type="expression" priority="19" id="{5BABE3EB-0D4D-4B94-9FDF-C331EA92D9C6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0" id="{3AEC25C0-4728-4F9C-AE28-AF249F79E6B8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8" id="{AF659F81-E527-4B53-96DA-478BB482B52F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17" id="{680B8E72-8E73-46B6-8868-0D574586E5A9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expression" priority="16" id="{8973B157-AF0E-47CB-B575-F33121C54B3C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C14:E14</xm:sqref>
        </x14:conditionalFormatting>
        <x14:conditionalFormatting xmlns:xm="http://schemas.microsoft.com/office/excel/2006/main">
          <x14:cfRule type="expression" priority="14" id="{BBAE117E-95B8-45E2-8DCC-6CE788019C8C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15" id="{402DCC1C-FAF8-4919-B528-7DCAF3A3A615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E12:E13</xm:sqref>
        </x14:conditionalFormatting>
        <x14:conditionalFormatting xmlns:xm="http://schemas.microsoft.com/office/excel/2006/main">
          <x14:cfRule type="expression" priority="13" id="{B7645823-2071-4AC8-9789-37E65564645C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expression" priority="11" id="{D3EB5F33-5F35-4EDB-B19D-C233B88841D6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12" id="{23E41D82-8A05-45C6-A099-7BF0A56883AF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H14:J14</xm:sqref>
        </x14:conditionalFormatting>
        <x14:conditionalFormatting xmlns:xm="http://schemas.microsoft.com/office/excel/2006/main">
          <x14:cfRule type="expression" priority="10" id="{B2E045D6-09D9-4D56-B436-02AAFBB12BBF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H14:J14</xm:sqref>
        </x14:conditionalFormatting>
        <x14:conditionalFormatting xmlns:xm="http://schemas.microsoft.com/office/excel/2006/main">
          <x14:cfRule type="expression" priority="9" id="{64B495C3-E24C-4CCD-81E6-8AA59A42149C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7" id="{759BE4DA-3A9C-4B2A-AC30-2E37CEE65413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8" id="{A55E82EE-9645-4AFF-AF1A-59311DC36572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expression" priority="6" id="{CF4912CE-F564-42AA-9F33-5D999CAC27BA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expression" priority="4" id="{1656F814-76CA-49E5-8B6E-3C14BEFC60D9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5" id="{A43761F0-E705-4911-984F-D0812749F612}">
            <xm:f>'Datos iniciales'!$D$2&lt;3</xm:f>
            <x14:dxf>
              <font>
                <color auto="1"/>
              </font>
              <fill>
                <patternFill patternType="gray125">
                  <bgColor theme="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3" id="{2526FEC0-B4C6-4226-A708-58890C69895C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expression" priority="1" id="{17F909A6-FCD0-4A14-888F-16A47F2430DA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" id="{8CB8C3CF-CE96-4491-BB75-6C1518FDC8F8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B14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D1DA-A645-406E-BE0C-4147415E3DB5}">
  <dimension ref="B2:J23"/>
  <sheetViews>
    <sheetView topLeftCell="B1" workbookViewId="0">
      <selection activeCell="M15" sqref="M15"/>
    </sheetView>
  </sheetViews>
  <sheetFormatPr baseColWidth="10" defaultRowHeight="15" x14ac:dyDescent="0.25"/>
  <cols>
    <col min="2" max="2" width="14.7109375" customWidth="1"/>
    <col min="3" max="3" width="12.42578125" customWidth="1"/>
    <col min="4" max="4" width="13.28515625" customWidth="1"/>
    <col min="5" max="5" width="14.140625" customWidth="1"/>
    <col min="9" max="9" width="13.5703125" customWidth="1"/>
    <col min="10" max="10" width="14.5703125" style="8" customWidth="1"/>
  </cols>
  <sheetData>
    <row r="2" spans="2:10" x14ac:dyDescent="0.25">
      <c r="B2" s="70" t="s">
        <v>55</v>
      </c>
      <c r="C2" s="71"/>
      <c r="D2" s="71"/>
      <c r="E2" s="71"/>
      <c r="F2" s="71"/>
      <c r="G2" s="71"/>
      <c r="H2" s="71"/>
      <c r="I2" s="72"/>
      <c r="J2"/>
    </row>
    <row r="3" spans="2:10" s="5" customFormat="1" ht="45" x14ac:dyDescent="0.25">
      <c r="B3" s="51" t="s">
        <v>24</v>
      </c>
      <c r="C3" s="51" t="str">
        <f>B4</f>
        <v>Alternativa 1</v>
      </c>
      <c r="D3" s="51" t="str">
        <f>B5</f>
        <v>Alternativa 2</v>
      </c>
      <c r="E3" s="51" t="str">
        <f>B6</f>
        <v>Alternativa 3</v>
      </c>
      <c r="F3" s="73" t="s">
        <v>31</v>
      </c>
      <c r="G3" s="74"/>
      <c r="H3" s="75"/>
      <c r="I3" s="34" t="s">
        <v>32</v>
      </c>
    </row>
    <row r="4" spans="2:10" x14ac:dyDescent="0.25">
      <c r="B4" s="51" t="str">
        <f>IF('Datos iniciales'!B4:D4="","Alternativa 1",'Datos iniciales'!B4:D4)</f>
        <v>Alternativa 1</v>
      </c>
      <c r="C4" s="16">
        <v>1</v>
      </c>
      <c r="D4" s="17">
        <f>IF('Comparando Alternativas'!D22="A",'Comparando Alternativas'!E22,1/'Comparando Alternativas'!E22)</f>
        <v>0.1111111111111111</v>
      </c>
      <c r="E4" s="18">
        <f>IF('Comparando Alternativas'!D23="A",'Comparando Alternativas'!E23,1/'Comparando Alternativas'!E23)</f>
        <v>8</v>
      </c>
      <c r="F4" s="32">
        <f>C4/C7</f>
        <v>9.8765432098765427E-2</v>
      </c>
      <c r="G4" s="32">
        <f>D4/D7</f>
        <v>2.1739130434782608E-2</v>
      </c>
      <c r="H4" s="47">
        <f>IFERROR(E4/E7,0)</f>
        <v>0.86486486486486491</v>
      </c>
      <c r="I4" s="33">
        <f>IF('Datos iniciales'!D2&lt;3,AVERAGE(F4:G4),AVERAGE(F4:H4))</f>
        <v>0.32845647579947096</v>
      </c>
      <c r="J4"/>
    </row>
    <row r="5" spans="2:10" x14ac:dyDescent="0.25">
      <c r="B5" s="51" t="str">
        <f>IF('Datos iniciales'!B5:D5="","Alternativa 2",'Datos iniciales'!B5:D5)</f>
        <v>Alternativa 2</v>
      </c>
      <c r="C5" s="19">
        <f>IF('Comparando Alternativas'!D22="B",'Comparando Alternativas'!E22,1/'Comparando Alternativas'!E22)</f>
        <v>9</v>
      </c>
      <c r="D5" s="20">
        <v>1</v>
      </c>
      <c r="E5" s="17">
        <f>IF('Comparando Alternativas'!D24="A",'Comparando Alternativas'!E24,1/'Comparando Alternativas'!E24)</f>
        <v>0.25</v>
      </c>
      <c r="F5" s="32">
        <f>C5/C7</f>
        <v>0.88888888888888884</v>
      </c>
      <c r="G5" s="32">
        <f>D5/D7</f>
        <v>0.19565217391304349</v>
      </c>
      <c r="H5" s="47">
        <f>IFERROR(E5/E7,0)</f>
        <v>2.7027027027027029E-2</v>
      </c>
      <c r="I5" s="33">
        <f>IF('Datos iniciales'!D2&lt;3,AVERAGE(F5:G5),AVERAGE(F5:H5))</f>
        <v>0.37052269660965309</v>
      </c>
      <c r="J5"/>
    </row>
    <row r="6" spans="2:10" x14ac:dyDescent="0.25">
      <c r="B6" s="51" t="str">
        <f>IF('Datos iniciales'!B6:D6="","Alternativa 3",'Datos iniciales'!B6:D6)</f>
        <v>Alternativa 3</v>
      </c>
      <c r="C6" s="21">
        <f>IF('Comparando Alternativas'!D23="B",'Comparando Alternativas'!E23,1/'Comparando Alternativas'!E23)</f>
        <v>0.125</v>
      </c>
      <c r="D6" s="22">
        <f>IF('Comparando Alternativas'!D24="B",'Comparando Alternativas'!E24,1/'Comparando Alternativas'!E24)</f>
        <v>4</v>
      </c>
      <c r="E6" s="23">
        <v>1</v>
      </c>
      <c r="F6" s="47">
        <f>C6/C7</f>
        <v>1.2345679012345678E-2</v>
      </c>
      <c r="G6" s="47">
        <f>D6/D7</f>
        <v>0.78260869565217395</v>
      </c>
      <c r="H6" s="47">
        <f>IFERROR(E6/E7,0)</f>
        <v>0.10810810810810811</v>
      </c>
      <c r="I6" s="48">
        <f>IF('Datos iniciales'!D2=3,AVERAGE(F6:H6),0)</f>
        <v>0.30102082759087589</v>
      </c>
      <c r="J6"/>
    </row>
    <row r="7" spans="2:10" x14ac:dyDescent="0.25">
      <c r="B7" s="15" t="s">
        <v>30</v>
      </c>
      <c r="C7" s="26">
        <f>IF('Datos iniciales'!D2&lt;3,SUM(C4:C5),SUM(C4:C6))</f>
        <v>10.125</v>
      </c>
      <c r="D7" s="26">
        <f>IF('Datos iniciales'!D2&lt;3,SUM(D4:D5),SUM(D4:D6))</f>
        <v>5.1111111111111107</v>
      </c>
      <c r="E7" s="26">
        <f>SUM(IF('Datos iniciales'!D2=3,(E4:E6),0))</f>
        <v>9.25</v>
      </c>
    </row>
    <row r="10" spans="2:10" x14ac:dyDescent="0.25">
      <c r="B10" s="76" t="s">
        <v>49</v>
      </c>
      <c r="C10" s="77"/>
      <c r="D10" s="77"/>
      <c r="E10" s="77"/>
      <c r="F10" s="78"/>
      <c r="H10" s="69"/>
      <c r="I10" s="69"/>
      <c r="J10" s="69"/>
    </row>
    <row r="11" spans="2:10" x14ac:dyDescent="0.25">
      <c r="B11" s="37"/>
      <c r="C11" s="51" t="str">
        <f>C3</f>
        <v>Alternativa 1</v>
      </c>
      <c r="D11" s="51" t="str">
        <f>D3</f>
        <v>Alternativa 2</v>
      </c>
      <c r="E11" s="51" t="str">
        <f>E3</f>
        <v>Alternativa 3</v>
      </c>
      <c r="F11" s="51" t="s">
        <v>30</v>
      </c>
      <c r="H11" s="51" t="s">
        <v>39</v>
      </c>
      <c r="I11" s="51" t="s">
        <v>40</v>
      </c>
      <c r="J11" s="39" t="s">
        <v>41</v>
      </c>
    </row>
    <row r="12" spans="2:10" x14ac:dyDescent="0.25">
      <c r="B12" s="51" t="str">
        <f>B4</f>
        <v>Alternativa 1</v>
      </c>
      <c r="C12" s="38">
        <f>I4*C4</f>
        <v>0.32845647579947096</v>
      </c>
      <c r="D12" s="38">
        <f>I5*D4</f>
        <v>4.1169188512183673E-2</v>
      </c>
      <c r="E12" s="49">
        <f>I6*E4</f>
        <v>2.4081666207270072</v>
      </c>
      <c r="F12" s="53">
        <f>IF('Datos iniciales'!D2&lt;3,SUM(C12:D12),SUM(C12:E12))</f>
        <v>2.7777922850386618</v>
      </c>
      <c r="H12" s="38">
        <f>F12</f>
        <v>2.7777922850386618</v>
      </c>
      <c r="I12" s="38">
        <f>I4</f>
        <v>0.32845647579947096</v>
      </c>
      <c r="J12" s="40">
        <f>H12/I12</f>
        <v>8.4571092053443255</v>
      </c>
    </row>
    <row r="13" spans="2:10" x14ac:dyDescent="0.25">
      <c r="B13" s="51" t="str">
        <f>B5</f>
        <v>Alternativa 2</v>
      </c>
      <c r="C13" s="38">
        <f>I4*C5</f>
        <v>2.9561082821952387</v>
      </c>
      <c r="D13" s="38">
        <f>I5*D5</f>
        <v>0.37052269660965309</v>
      </c>
      <c r="E13" s="49">
        <f>I6*E5</f>
        <v>7.5255206897718974E-2</v>
      </c>
      <c r="F13" s="53">
        <f>IF('Datos iniciales'!D2&lt;3,SUM(C13:D13),SUM(C13:E13))</f>
        <v>3.4018861857026108</v>
      </c>
      <c r="H13" s="38">
        <f>F13</f>
        <v>3.4018861857026108</v>
      </c>
      <c r="I13" s="38">
        <f>I5</f>
        <v>0.37052269660965309</v>
      </c>
      <c r="J13" s="40">
        <f>H13/I13</f>
        <v>9.1813166017371106</v>
      </c>
    </row>
    <row r="14" spans="2:10" x14ac:dyDescent="0.25">
      <c r="B14" s="51" t="str">
        <f>B6</f>
        <v>Alternativa 3</v>
      </c>
      <c r="C14" s="49">
        <f>I4*C6</f>
        <v>4.105705947493387E-2</v>
      </c>
      <c r="D14" s="49">
        <f>I5*D6</f>
        <v>1.4820907864386124</v>
      </c>
      <c r="E14" s="49">
        <f>I6*E6</f>
        <v>0.30102082759087589</v>
      </c>
      <c r="F14" s="48">
        <f>IF('Datos iniciales'!D2=3,SUM(C14:E14),0)</f>
        <v>1.824168673504422</v>
      </c>
      <c r="H14" s="49">
        <f>F14</f>
        <v>1.824168673504422</v>
      </c>
      <c r="I14" s="49">
        <f>I6</f>
        <v>0.30102082759087589</v>
      </c>
      <c r="J14" s="49">
        <f>IFERROR(H14/I14,0)</f>
        <v>6.0599417259715009</v>
      </c>
    </row>
    <row r="15" spans="2:10" x14ac:dyDescent="0.25">
      <c r="I15" s="41" t="s">
        <v>42</v>
      </c>
      <c r="J15" s="48">
        <f>IF('Datos iniciales'!D2=3,SUM(J12:J14),SUM(J12:J13))</f>
        <v>23.698367533052938</v>
      </c>
    </row>
    <row r="16" spans="2:10" x14ac:dyDescent="0.25">
      <c r="I16" s="42" t="s">
        <v>50</v>
      </c>
      <c r="J16" s="33">
        <f>J15/3</f>
        <v>7.899455844350979</v>
      </c>
    </row>
    <row r="19" spans="2:5" x14ac:dyDescent="0.25">
      <c r="B19" s="35" t="s">
        <v>33</v>
      </c>
      <c r="C19" s="36">
        <v>3</v>
      </c>
    </row>
    <row r="20" spans="2:5" x14ac:dyDescent="0.25">
      <c r="B20" s="35" t="s">
        <v>51</v>
      </c>
      <c r="C20" s="36">
        <v>0.57999999999999996</v>
      </c>
    </row>
    <row r="21" spans="2:5" x14ac:dyDescent="0.25">
      <c r="B21" s="35" t="s">
        <v>35</v>
      </c>
      <c r="C21" s="36">
        <f>J16</f>
        <v>7.899455844350979</v>
      </c>
    </row>
    <row r="22" spans="2:5" x14ac:dyDescent="0.25">
      <c r="B22" s="35" t="s">
        <v>36</v>
      </c>
      <c r="C22" s="36">
        <f>(J16-3)/2</f>
        <v>2.4497279221754895</v>
      </c>
    </row>
    <row r="23" spans="2:5" x14ac:dyDescent="0.25">
      <c r="B23" s="35" t="s">
        <v>37</v>
      </c>
      <c r="C23" s="36">
        <f>C22/C20</f>
        <v>4.2236688313370516</v>
      </c>
      <c r="D23" s="67" t="str">
        <f>IF(C23&lt;0.1,"Razonablemente Consistente","Inconsistencia - Corregir")</f>
        <v>Inconsistencia - Corregir</v>
      </c>
      <c r="E23" s="68"/>
    </row>
  </sheetData>
  <mergeCells count="5">
    <mergeCell ref="B2:I2"/>
    <mergeCell ref="F3:H3"/>
    <mergeCell ref="B10:F10"/>
    <mergeCell ref="H10:J10"/>
    <mergeCell ref="D23:E23"/>
  </mergeCells>
  <dataValidations count="3">
    <dataValidation type="decimal" operator="equal" allowBlank="1" showInputMessage="1" showErrorMessage="1" sqref="C20" xr:uid="{FCE87317-E9CD-4EE1-B288-2093AD35F1BF}">
      <formula1>0.58</formula1>
    </dataValidation>
    <dataValidation type="whole" operator="equal" allowBlank="1" showInputMessage="1" showErrorMessage="1" sqref="C19" xr:uid="{1A70F8DC-5C89-4081-A65F-BDE42F3EBA59}">
      <formula1>3</formula1>
    </dataValidation>
    <dataValidation type="whole" operator="equal" allowBlank="1" showInputMessage="1" showErrorMessage="1" sqref="C4 D5 E6" xr:uid="{BE0C672B-EF20-4C53-8E91-02ADDB37FA72}">
      <formula1>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" id="{7D6CF79B-61BB-4E3F-9C90-6B2A91877AAB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33" id="{4918E184-227D-4754-B140-1EB41DFFEA4E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30" id="{C8FDA1E6-726E-44AD-A131-C117512EF138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31" id="{54BE1379-422C-4042-BB87-E50FF8659492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29" id="{EA8C4620-26FC-4115-A7BB-9F925287621D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8" id="{54C447E9-7DD7-43D3-AEDC-3D1731D03273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27" id="{03FFB79F-E35D-4BC7-8E21-5E137A3145A2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6" id="{EB470136-C07C-4E35-B219-352559E20E37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25" id="{B1B7D766-CD8C-4E92-9746-9D516BCB552D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3" id="{A2BE8C32-0BF6-4C7B-B31D-3FF3C81AB64B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24" id="{600057B7-F530-4FF3-A754-1A03CB1C411D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F6:G6</xm:sqref>
        </x14:conditionalFormatting>
        <x14:conditionalFormatting xmlns:xm="http://schemas.microsoft.com/office/excel/2006/main">
          <x14:cfRule type="expression" priority="21" id="{C3044ED3-288B-44CD-9087-E257FFB5BA22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2" id="{DB0BB74B-2149-4119-8B06-9CBA1705685A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C14:D14</xm:sqref>
        </x14:conditionalFormatting>
        <x14:conditionalFormatting xmlns:xm="http://schemas.microsoft.com/office/excel/2006/main">
          <x14:cfRule type="expression" priority="19" id="{4B779F33-36BA-4D5B-BAD1-BCC0B8A0CC8D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0" id="{C1C443A0-302B-4700-BCF8-5F973464DE27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8" id="{63E76DB0-B5C2-4F79-A0BA-A4CBF514A1A1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17" id="{0ED33872-88EF-4514-BFF9-5F6FB4DC3FD1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expression" priority="16" id="{FFE810FE-F8D1-4300-A3A3-AF10D1760C67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C14:E14</xm:sqref>
        </x14:conditionalFormatting>
        <x14:conditionalFormatting xmlns:xm="http://schemas.microsoft.com/office/excel/2006/main">
          <x14:cfRule type="expression" priority="14" id="{2483C226-43BA-46B1-BCA2-832B8C31C588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15" id="{C15657E9-345A-465F-A0AD-FED03C040E9F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E12:E13</xm:sqref>
        </x14:conditionalFormatting>
        <x14:conditionalFormatting xmlns:xm="http://schemas.microsoft.com/office/excel/2006/main">
          <x14:cfRule type="expression" priority="13" id="{83D361B4-A902-4DC8-A76C-DF54B400D120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expression" priority="11" id="{8E9A43F2-5898-4D9F-819A-9A529CBF8CAB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12" id="{432D96CE-4F14-4DD9-A9DC-D42B4F4D5F45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H14:J14</xm:sqref>
        </x14:conditionalFormatting>
        <x14:conditionalFormatting xmlns:xm="http://schemas.microsoft.com/office/excel/2006/main">
          <x14:cfRule type="expression" priority="10" id="{EDA21CD3-C29A-4ECC-9B1A-5FE53C09DA07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H14:J14</xm:sqref>
        </x14:conditionalFormatting>
        <x14:conditionalFormatting xmlns:xm="http://schemas.microsoft.com/office/excel/2006/main">
          <x14:cfRule type="expression" priority="9" id="{5023657B-2C62-4847-ACB2-BE01C0D0BE3F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7" id="{C7387AA2-38FA-4B93-BCB3-53CFCDBBDDA8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8" id="{F5B54747-1D49-400A-A034-E7AF91093329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expression" priority="6" id="{85C38274-5FED-4576-B5C5-F2DF32E31E3E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expression" priority="4" id="{68F2ABDF-B706-4DCB-8EE5-10913B8F6A6D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5" id="{EC6AC7BD-66BB-4EAE-8B44-9DCA2FBCF6BF}">
            <xm:f>'Datos iniciales'!$D$2&lt;3</xm:f>
            <x14:dxf>
              <font>
                <color auto="1"/>
              </font>
              <fill>
                <patternFill patternType="gray125">
                  <bgColor theme="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3" id="{75D5A2D5-757C-437B-A31F-0EB64FB66C34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expression" priority="1" id="{05157D99-3762-4915-AA74-F20DB24B9C6E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" id="{E26061D1-91CA-436A-AE90-2ED90A4FCB33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B14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8516-78BA-46C2-8731-AC453E071B15}">
  <dimension ref="B2:J23"/>
  <sheetViews>
    <sheetView workbookViewId="0">
      <selection activeCell="M27" sqref="M27"/>
    </sheetView>
  </sheetViews>
  <sheetFormatPr baseColWidth="10" defaultRowHeight="15" x14ac:dyDescent="0.25"/>
  <cols>
    <col min="2" max="2" width="14.7109375" customWidth="1"/>
    <col min="3" max="3" width="12.42578125" customWidth="1"/>
    <col min="4" max="4" width="13.28515625" customWidth="1"/>
    <col min="5" max="5" width="14.140625" customWidth="1"/>
    <col min="9" max="9" width="13.5703125" customWidth="1"/>
    <col min="10" max="10" width="14.5703125" style="8" customWidth="1"/>
  </cols>
  <sheetData>
    <row r="2" spans="2:10" x14ac:dyDescent="0.25">
      <c r="B2" s="70" t="s">
        <v>54</v>
      </c>
      <c r="C2" s="71"/>
      <c r="D2" s="71"/>
      <c r="E2" s="71"/>
      <c r="F2" s="71"/>
      <c r="G2" s="71"/>
      <c r="H2" s="71"/>
      <c r="I2" s="72"/>
      <c r="J2"/>
    </row>
    <row r="3" spans="2:10" s="5" customFormat="1" ht="45" x14ac:dyDescent="0.25">
      <c r="B3" s="51" t="s">
        <v>24</v>
      </c>
      <c r="C3" s="51" t="str">
        <f>B4</f>
        <v>Alternativa 1</v>
      </c>
      <c r="D3" s="51" t="str">
        <f>B5</f>
        <v>Alternativa 2</v>
      </c>
      <c r="E3" s="51" t="str">
        <f>B6</f>
        <v>Alternativa 3</v>
      </c>
      <c r="F3" s="73" t="s">
        <v>31</v>
      </c>
      <c r="G3" s="74"/>
      <c r="H3" s="75"/>
      <c r="I3" s="34" t="s">
        <v>32</v>
      </c>
    </row>
    <row r="4" spans="2:10" x14ac:dyDescent="0.25">
      <c r="B4" s="51" t="str">
        <f>IF('Datos iniciales'!B4:D4="","Alternativa 1",'Datos iniciales'!B4:D4)</f>
        <v>Alternativa 1</v>
      </c>
      <c r="C4" s="16">
        <v>1</v>
      </c>
      <c r="D4" s="17">
        <f>IF('Comparando Alternativas'!D13="A",'Comparando Alternativas'!E13,1/'Comparando Alternativas'!E13)</f>
        <v>0.14285714285714285</v>
      </c>
      <c r="E4" s="18">
        <f>IF('Comparando Alternativas'!D14="A",'Comparando Alternativas'!E14,1/'Comparando Alternativas'!E14)</f>
        <v>3</v>
      </c>
      <c r="F4" s="32">
        <f>C4/C7</f>
        <v>0.12</v>
      </c>
      <c r="G4" s="32">
        <f>D4/D7</f>
        <v>2.3255813953488372E-2</v>
      </c>
      <c r="H4" s="47">
        <f>IFERROR(E4/E7,0)</f>
        <v>0.7142857142857143</v>
      </c>
      <c r="I4" s="33">
        <f>IF('Datos iniciales'!D2&lt;3,AVERAGE(F4:G4),AVERAGE(F4:H4))</f>
        <v>0.28584717607973426</v>
      </c>
      <c r="J4"/>
    </row>
    <row r="5" spans="2:10" x14ac:dyDescent="0.25">
      <c r="B5" s="51" t="str">
        <f>IF('Datos iniciales'!B5:D5="","Alternativa 2",'Datos iniciales'!B5:D5)</f>
        <v>Alternativa 2</v>
      </c>
      <c r="C5" s="19">
        <f>IF('Comparando Alternativas'!D13="B",'Comparando Alternativas'!E13,1/'Comparando Alternativas'!E13)</f>
        <v>7</v>
      </c>
      <c r="D5" s="20">
        <v>1</v>
      </c>
      <c r="E5" s="17">
        <f>IF('Comparando Alternativas'!D15="A",'Comparando Alternativas'!E15,1/'Comparando Alternativas'!E15)</f>
        <v>0.2</v>
      </c>
      <c r="F5" s="32">
        <f>C5/C7</f>
        <v>0.84</v>
      </c>
      <c r="G5" s="32">
        <f>D5/D7</f>
        <v>0.16279069767441862</v>
      </c>
      <c r="H5" s="47">
        <f>IFERROR(E5/E7,0)</f>
        <v>4.7619047619047616E-2</v>
      </c>
      <c r="I5" s="33">
        <f>IF('Datos iniciales'!D2&lt;3,AVERAGE(F5:G5),AVERAGE(F5:H5))</f>
        <v>0.35013658176448875</v>
      </c>
      <c r="J5"/>
    </row>
    <row r="6" spans="2:10" x14ac:dyDescent="0.25">
      <c r="B6" s="51" t="str">
        <f>IF('Datos iniciales'!B6:D6="","Alternativa 3",'Datos iniciales'!B6:D6)</f>
        <v>Alternativa 3</v>
      </c>
      <c r="C6" s="21">
        <f>IF('Comparando Alternativas'!D14="B",'Comparando Alternativas'!E14,1/'Comparando Alternativas'!E14)</f>
        <v>0.33333333333333331</v>
      </c>
      <c r="D6" s="22">
        <f>IF('Comparando Alternativas'!D15="B",'Comparando Alternativas'!E15,1/'Comparando Alternativas'!E15)</f>
        <v>5</v>
      </c>
      <c r="E6" s="23">
        <v>1</v>
      </c>
      <c r="F6" s="47">
        <f>C6/C7</f>
        <v>3.9999999999999994E-2</v>
      </c>
      <c r="G6" s="47">
        <f>D6/D7</f>
        <v>0.81395348837209314</v>
      </c>
      <c r="H6" s="47">
        <f>IFERROR(E6/E7,0)</f>
        <v>0.23809523809523808</v>
      </c>
      <c r="I6" s="48">
        <f>IF('Datos iniciales'!D2=3,AVERAGE(F6:H6),0)</f>
        <v>0.3640162421557771</v>
      </c>
      <c r="J6"/>
    </row>
    <row r="7" spans="2:10" x14ac:dyDescent="0.25">
      <c r="B7" s="15" t="s">
        <v>30</v>
      </c>
      <c r="C7" s="26">
        <f>IF('Datos iniciales'!D2&lt;3,SUM(C4:C5),SUM(C4:C6))</f>
        <v>8.3333333333333339</v>
      </c>
      <c r="D7" s="26">
        <f>IF('Datos iniciales'!D2&lt;3,SUM(D4:D5),SUM(D4:D6))</f>
        <v>6.1428571428571423</v>
      </c>
      <c r="E7" s="26">
        <f>SUM(IF('Datos iniciales'!D2=3,(E4:E6),0))</f>
        <v>4.2</v>
      </c>
    </row>
    <row r="10" spans="2:10" x14ac:dyDescent="0.25">
      <c r="B10" s="76" t="s">
        <v>49</v>
      </c>
      <c r="C10" s="77"/>
      <c r="D10" s="77"/>
      <c r="E10" s="77"/>
      <c r="F10" s="78"/>
      <c r="H10" s="69"/>
      <c r="I10" s="69"/>
      <c r="J10" s="69"/>
    </row>
    <row r="11" spans="2:10" x14ac:dyDescent="0.25">
      <c r="B11" s="37"/>
      <c r="C11" s="51" t="str">
        <f>C3</f>
        <v>Alternativa 1</v>
      </c>
      <c r="D11" s="51" t="str">
        <f>D3</f>
        <v>Alternativa 2</v>
      </c>
      <c r="E11" s="51" t="str">
        <f>E3</f>
        <v>Alternativa 3</v>
      </c>
      <c r="F11" s="51" t="s">
        <v>30</v>
      </c>
      <c r="H11" s="51" t="s">
        <v>39</v>
      </c>
      <c r="I11" s="51" t="s">
        <v>40</v>
      </c>
      <c r="J11" s="39" t="s">
        <v>41</v>
      </c>
    </row>
    <row r="12" spans="2:10" x14ac:dyDescent="0.25">
      <c r="B12" s="51" t="str">
        <f>B4</f>
        <v>Alternativa 1</v>
      </c>
      <c r="C12" s="38">
        <f>I4*C4</f>
        <v>0.28584717607973426</v>
      </c>
      <c r="D12" s="38">
        <f>I5*D4</f>
        <v>5.0019511680641247E-2</v>
      </c>
      <c r="E12" s="49">
        <f>I6*E4</f>
        <v>1.0920487264673313</v>
      </c>
      <c r="F12" s="53">
        <f>IF('Datos iniciales'!D2&lt;3,SUM(C12:D12),SUM(C12:E12))</f>
        <v>1.4279154142277068</v>
      </c>
      <c r="H12" s="38">
        <f>F12</f>
        <v>1.4279154142277068</v>
      </c>
      <c r="I12" s="38">
        <f>I4</f>
        <v>0.28584717607973426</v>
      </c>
      <c r="J12" s="40">
        <f>H12/I12</f>
        <v>4.9953805169983694</v>
      </c>
    </row>
    <row r="13" spans="2:10" x14ac:dyDescent="0.25">
      <c r="B13" s="51" t="str">
        <f>B5</f>
        <v>Alternativa 2</v>
      </c>
      <c r="C13" s="38">
        <f>I4*C5</f>
        <v>2.0009302325581397</v>
      </c>
      <c r="D13" s="38">
        <f>I5*D5</f>
        <v>0.35013658176448875</v>
      </c>
      <c r="E13" s="49">
        <f>I6*E5</f>
        <v>7.2803248431155418E-2</v>
      </c>
      <c r="F13" s="53">
        <f>IF('Datos iniciales'!D2&lt;3,SUM(C13:D13),SUM(C13:E13))</f>
        <v>2.4238700627537839</v>
      </c>
      <c r="H13" s="38">
        <f>F13</f>
        <v>2.4238700627537839</v>
      </c>
      <c r="I13" s="38">
        <f>I5</f>
        <v>0.35013658176448875</v>
      </c>
      <c r="J13" s="40">
        <f>H13/I13</f>
        <v>6.922641589001814</v>
      </c>
    </row>
    <row r="14" spans="2:10" x14ac:dyDescent="0.25">
      <c r="B14" s="51" t="str">
        <f>B6</f>
        <v>Alternativa 3</v>
      </c>
      <c r="C14" s="49">
        <f>I4*C6</f>
        <v>9.528239202657808E-2</v>
      </c>
      <c r="D14" s="49">
        <f>I5*D6</f>
        <v>1.7506829088224438</v>
      </c>
      <c r="E14" s="49">
        <f>I6*E6</f>
        <v>0.3640162421557771</v>
      </c>
      <c r="F14" s="48">
        <f>IF('Datos iniciales'!D2=3,SUM(C14:E14),0)</f>
        <v>2.2099815430047993</v>
      </c>
      <c r="H14" s="49">
        <f>F14</f>
        <v>2.2099815430047993</v>
      </c>
      <c r="I14" s="49">
        <f>I6</f>
        <v>0.3640162421557771</v>
      </c>
      <c r="J14" s="49">
        <f>IFERROR(H14/I14,0)</f>
        <v>6.0711069646696147</v>
      </c>
    </row>
    <row r="15" spans="2:10" x14ac:dyDescent="0.25">
      <c r="I15" s="41" t="s">
        <v>42</v>
      </c>
      <c r="J15" s="48">
        <f>IF('Datos iniciales'!D2=3,SUM(J12:J14),SUM(J12:J13))</f>
        <v>17.989129070669797</v>
      </c>
    </row>
    <row r="16" spans="2:10" x14ac:dyDescent="0.25">
      <c r="I16" s="42" t="s">
        <v>50</v>
      </c>
      <c r="J16" s="33">
        <f>J15/3</f>
        <v>5.9963763568899324</v>
      </c>
    </row>
    <row r="19" spans="2:5" x14ac:dyDescent="0.25">
      <c r="B19" s="35" t="s">
        <v>33</v>
      </c>
      <c r="C19" s="36">
        <v>3</v>
      </c>
    </row>
    <row r="20" spans="2:5" x14ac:dyDescent="0.25">
      <c r="B20" s="35" t="s">
        <v>51</v>
      </c>
      <c r="C20" s="36">
        <v>0.57999999999999996</v>
      </c>
    </row>
    <row r="21" spans="2:5" x14ac:dyDescent="0.25">
      <c r="B21" s="35" t="s">
        <v>35</v>
      </c>
      <c r="C21" s="36">
        <f>J16</f>
        <v>5.9963763568899324</v>
      </c>
    </row>
    <row r="22" spans="2:5" x14ac:dyDescent="0.25">
      <c r="B22" s="35" t="s">
        <v>36</v>
      </c>
      <c r="C22" s="36">
        <f>(J16-3)/2</f>
        <v>1.4981881784449662</v>
      </c>
    </row>
    <row r="23" spans="2:5" x14ac:dyDescent="0.25">
      <c r="B23" s="35" t="s">
        <v>37</v>
      </c>
      <c r="C23" s="36">
        <f>C22/C20</f>
        <v>2.5830830662844249</v>
      </c>
      <c r="D23" s="67" t="str">
        <f>IF(C23&lt;0.1,"Razonablemente Consistente","Inconsistencia - Corregir")</f>
        <v>Inconsistencia - Corregir</v>
      </c>
      <c r="E23" s="68"/>
    </row>
  </sheetData>
  <mergeCells count="5">
    <mergeCell ref="B2:I2"/>
    <mergeCell ref="F3:H3"/>
    <mergeCell ref="B10:F10"/>
    <mergeCell ref="H10:J10"/>
    <mergeCell ref="D23:E23"/>
  </mergeCells>
  <dataValidations count="3">
    <dataValidation type="whole" operator="equal" allowBlank="1" showInputMessage="1" showErrorMessage="1" sqref="C4 D5 E6" xr:uid="{991F62AB-6AC0-4A0C-A069-57861AC2724C}">
      <formula1>1</formula1>
    </dataValidation>
    <dataValidation type="whole" operator="equal" allowBlank="1" showInputMessage="1" showErrorMessage="1" sqref="C19" xr:uid="{BBD3161E-2B3F-4AD8-B582-9677B5036586}">
      <formula1>3</formula1>
    </dataValidation>
    <dataValidation type="decimal" operator="equal" allowBlank="1" showInputMessage="1" showErrorMessage="1" sqref="C20" xr:uid="{479C1BB1-4F7C-410C-848A-E16539DA4CFE}">
      <formula1>0.58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" id="{D6C68633-CBCB-4734-BD06-ED0305A0B258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33" id="{CBEE54BE-6FC6-4182-8B7F-3E1B059818FC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30" id="{01BF94AE-E6AE-42E1-8E8E-0F548B9A493A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31" id="{9EB47459-709F-4A86-B47C-EBDEF33DA8FD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29" id="{2814F8B3-59DD-467C-B08A-7899A310DC44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8" id="{4954F905-D73F-4FA7-90BA-C467C8C4B9DA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27" id="{93F9E69B-95F8-474D-9EC9-E35E67741401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6" id="{60763D4F-1DE2-4824-91C5-18A9550CB899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25" id="{73F0FBC9-C29F-45C9-AA3B-91C71FAC8623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3" id="{E7E02C48-9438-4D6D-B541-EF1CE5FCDF05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24" id="{527E0803-BDA4-4610-AC64-C9C2679E0585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F6:G6</xm:sqref>
        </x14:conditionalFormatting>
        <x14:conditionalFormatting xmlns:xm="http://schemas.microsoft.com/office/excel/2006/main">
          <x14:cfRule type="expression" priority="21" id="{14BA92F9-D9E7-49A4-9EDE-E90C90A9D5F8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2" id="{CDD876AE-45A2-4B18-92B6-F155AE3E2968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C14:D14</xm:sqref>
        </x14:conditionalFormatting>
        <x14:conditionalFormatting xmlns:xm="http://schemas.microsoft.com/office/excel/2006/main">
          <x14:cfRule type="expression" priority="19" id="{EE133E92-E03E-46B0-AEA0-FF56120CE719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0" id="{95C4745D-3AF7-4F40-8369-8A3AE63BDF4D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8" id="{FF34A86A-028A-4B5D-8490-D44847AFE569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17" id="{85646F95-F054-41B1-9E84-7FF85A0629A4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expression" priority="16" id="{27876D97-2E60-4D33-8B88-4B6827717A64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C14:E14</xm:sqref>
        </x14:conditionalFormatting>
        <x14:conditionalFormatting xmlns:xm="http://schemas.microsoft.com/office/excel/2006/main">
          <x14:cfRule type="expression" priority="14" id="{198AC322-E727-4A97-B870-E53B578A193E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15" id="{1D356FC1-050C-4C9E-AB38-5EFC57AE5962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E12:E13</xm:sqref>
        </x14:conditionalFormatting>
        <x14:conditionalFormatting xmlns:xm="http://schemas.microsoft.com/office/excel/2006/main">
          <x14:cfRule type="expression" priority="13" id="{F80579C5-F337-4EFC-A3D1-912DD65837F6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expression" priority="11" id="{3ED91583-4606-4F9A-9C90-68C039995C0B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12" id="{DB9F0F52-86B1-4842-9A03-8BB57EC6184D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H14:J14</xm:sqref>
        </x14:conditionalFormatting>
        <x14:conditionalFormatting xmlns:xm="http://schemas.microsoft.com/office/excel/2006/main">
          <x14:cfRule type="expression" priority="10" id="{A98D6423-D40D-46BD-AFCB-76EB0C03B5BB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H14:J14</xm:sqref>
        </x14:conditionalFormatting>
        <x14:conditionalFormatting xmlns:xm="http://schemas.microsoft.com/office/excel/2006/main">
          <x14:cfRule type="expression" priority="9" id="{24BBBDF8-802B-4D90-9ECC-C97F86B55C19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7" id="{C74FDF76-2C5A-45CC-BDC1-CC13C9D0667C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8" id="{5321C447-459C-45D6-ABC3-5180946EE60E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expression" priority="6" id="{6A9FBAFD-234B-4909-9FE5-D2BCE5F7883D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expression" priority="4" id="{94AF65A3-FF1D-4369-A598-E9119B8D8642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5" id="{4FA5809A-8D7A-4CFA-8E29-754E815FFC7A}">
            <xm:f>'Datos iniciales'!$D$2&lt;3</xm:f>
            <x14:dxf>
              <font>
                <color auto="1"/>
              </font>
              <fill>
                <patternFill patternType="gray125">
                  <bgColor theme="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3" id="{FD78E38D-F3DA-4FD8-960B-4F1AB9F8CDD1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expression" priority="1" id="{A726DCA6-F934-41DC-A590-E3BBEB15BC30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" id="{8F4FA6A5-4CBF-44EA-A2AA-ECB3D1CDB0D1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B14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8F65-CDE1-4294-8BAA-EB9277B4B5EE}">
  <dimension ref="B2:J23"/>
  <sheetViews>
    <sheetView tabSelected="1" workbookViewId="0">
      <selection activeCell="D4" sqref="D4"/>
    </sheetView>
  </sheetViews>
  <sheetFormatPr baseColWidth="10" defaultRowHeight="15" x14ac:dyDescent="0.25"/>
  <cols>
    <col min="2" max="2" width="14.7109375" customWidth="1"/>
    <col min="3" max="3" width="12.42578125" customWidth="1"/>
    <col min="4" max="4" width="13.28515625" customWidth="1"/>
    <col min="5" max="5" width="14.140625" customWidth="1"/>
    <col min="9" max="9" width="13.5703125" customWidth="1"/>
    <col min="10" max="10" width="14.5703125" style="8" customWidth="1"/>
  </cols>
  <sheetData>
    <row r="2" spans="2:10" x14ac:dyDescent="0.25">
      <c r="B2" s="70" t="s">
        <v>48</v>
      </c>
      <c r="C2" s="71"/>
      <c r="D2" s="71"/>
      <c r="E2" s="71"/>
      <c r="F2" s="71"/>
      <c r="G2" s="71"/>
      <c r="H2" s="71"/>
      <c r="I2" s="72"/>
      <c r="J2"/>
    </row>
    <row r="3" spans="2:10" s="5" customFormat="1" ht="45" x14ac:dyDescent="0.25">
      <c r="B3" s="44" t="s">
        <v>24</v>
      </c>
      <c r="C3" s="44" t="str">
        <f>B4</f>
        <v>Alternativa 1</v>
      </c>
      <c r="D3" s="44" t="str">
        <f>B5</f>
        <v>Alternativa 2</v>
      </c>
      <c r="E3" s="44" t="str">
        <f>B6</f>
        <v>Alternativa 3</v>
      </c>
      <c r="F3" s="73" t="s">
        <v>31</v>
      </c>
      <c r="G3" s="74"/>
      <c r="H3" s="75"/>
      <c r="I3" s="34" t="s">
        <v>32</v>
      </c>
    </row>
    <row r="4" spans="2:10" x14ac:dyDescent="0.25">
      <c r="B4" s="44" t="str">
        <f>IF('Datos iniciales'!B4:D4="","Alternativa 1",'Datos iniciales'!B4:D4)</f>
        <v>Alternativa 1</v>
      </c>
      <c r="C4" s="16">
        <v>1</v>
      </c>
      <c r="D4" s="17">
        <f>IF('Comparando Alternativas'!D4="A",'Comparando Alternativas'!E4,1/'Comparando Alternativas'!E4)</f>
        <v>1</v>
      </c>
      <c r="E4" s="18">
        <f>IF('Comparando Alternativas'!D5="A",'Comparando Alternativas'!E5,1/'Comparando Alternativas'!E5)</f>
        <v>2</v>
      </c>
      <c r="F4" s="32">
        <f>C4/C7</f>
        <v>0.4</v>
      </c>
      <c r="G4" s="32">
        <f>D4/D7</f>
        <v>0.33333333333333331</v>
      </c>
      <c r="H4" s="47">
        <f>IFERROR(E4/E7,0)</f>
        <v>0.5</v>
      </c>
      <c r="I4" s="33">
        <f>IF('Datos iniciales'!D2&lt;3,AVERAGE(F4:G4),AVERAGE(F4:H4))</f>
        <v>0.41111111111111115</v>
      </c>
      <c r="J4"/>
    </row>
    <row r="5" spans="2:10" x14ac:dyDescent="0.25">
      <c r="B5" s="44" t="str">
        <f>IF('Datos iniciales'!B5:D5="","Alternativa 2",'Datos iniciales'!B5:D5)</f>
        <v>Alternativa 2</v>
      </c>
      <c r="C5" s="19">
        <f>IF('Comparando Alternativas'!D4="B",'Comparando Alternativas'!E4,1/'Comparando Alternativas'!E4)</f>
        <v>1</v>
      </c>
      <c r="D5" s="20">
        <v>1</v>
      </c>
      <c r="E5" s="17">
        <f>IF('Comparando Alternativas'!D6="A",'Comparando Alternativas'!E6,1/'Comparando Alternativas'!E6)</f>
        <v>1</v>
      </c>
      <c r="F5" s="32">
        <f>C5/C7</f>
        <v>0.4</v>
      </c>
      <c r="G5" s="32">
        <f>D5/D7</f>
        <v>0.33333333333333331</v>
      </c>
      <c r="H5" s="47">
        <f>IFERROR(E5/E7,0)</f>
        <v>0.25</v>
      </c>
      <c r="I5" s="33">
        <f>IF('Datos iniciales'!D2&lt;3,AVERAGE(F5:G5),AVERAGE(F5:H5))</f>
        <v>0.32777777777777778</v>
      </c>
      <c r="J5"/>
    </row>
    <row r="6" spans="2:10" x14ac:dyDescent="0.25">
      <c r="B6" s="44" t="str">
        <f>IF('Datos iniciales'!B6:D6="","Alternativa 3",'Datos iniciales'!B6:D6)</f>
        <v>Alternativa 3</v>
      </c>
      <c r="C6" s="21">
        <f>IF('Comparando Alternativas'!D5="B",'Comparando Alternativas'!E5,1/'Comparando Alternativas'!E5)</f>
        <v>0.5</v>
      </c>
      <c r="D6" s="22">
        <f>IF('Comparando Alternativas'!D6="B",'Comparando Alternativas'!E6,1/'Comparando Alternativas'!E6)</f>
        <v>1</v>
      </c>
      <c r="E6" s="23">
        <v>1</v>
      </c>
      <c r="F6" s="47">
        <f>C6/C7</f>
        <v>0.2</v>
      </c>
      <c r="G6" s="47">
        <f>D6/D7</f>
        <v>0.33333333333333331</v>
      </c>
      <c r="H6" s="47">
        <f>IFERROR(E6/E7,0)</f>
        <v>0.25</v>
      </c>
      <c r="I6" s="48">
        <f>IF('Datos iniciales'!D2=3,AVERAGE(F6:H6),0)</f>
        <v>0.26111111111111113</v>
      </c>
      <c r="J6"/>
    </row>
    <row r="7" spans="2:10" x14ac:dyDescent="0.25">
      <c r="B7" s="15" t="s">
        <v>30</v>
      </c>
      <c r="C7" s="26">
        <f>IF('Datos iniciales'!D2&lt;3,SUM(C4:C5),SUM(C4:C6))</f>
        <v>2.5</v>
      </c>
      <c r="D7" s="26">
        <f>IF('Datos iniciales'!D2&lt;3,SUM(D4:D5),SUM(D4:D6))</f>
        <v>3</v>
      </c>
      <c r="E7" s="26">
        <f>SUM(IF('Datos iniciales'!D2=3,(E4:E6),0))</f>
        <v>4</v>
      </c>
    </row>
    <row r="10" spans="2:10" x14ac:dyDescent="0.25">
      <c r="B10" s="76" t="s">
        <v>49</v>
      </c>
      <c r="C10" s="77"/>
      <c r="D10" s="77"/>
      <c r="E10" s="77"/>
      <c r="F10" s="78"/>
      <c r="H10" s="69"/>
      <c r="I10" s="69"/>
      <c r="J10" s="69"/>
    </row>
    <row r="11" spans="2:10" x14ac:dyDescent="0.25">
      <c r="B11" s="37"/>
      <c r="C11" s="44" t="str">
        <f>C3</f>
        <v>Alternativa 1</v>
      </c>
      <c r="D11" s="44" t="str">
        <f>D3</f>
        <v>Alternativa 2</v>
      </c>
      <c r="E11" s="44" t="str">
        <f>E3</f>
        <v>Alternativa 3</v>
      </c>
      <c r="F11" s="44" t="s">
        <v>30</v>
      </c>
      <c r="H11" s="44" t="s">
        <v>39</v>
      </c>
      <c r="I11" s="44" t="s">
        <v>40</v>
      </c>
      <c r="J11" s="39" t="s">
        <v>41</v>
      </c>
    </row>
    <row r="12" spans="2:10" x14ac:dyDescent="0.25">
      <c r="B12" s="44" t="str">
        <f>B4</f>
        <v>Alternativa 1</v>
      </c>
      <c r="C12" s="38">
        <f>I4*C4</f>
        <v>0.41111111111111115</v>
      </c>
      <c r="D12" s="38">
        <f>I5*D4</f>
        <v>0.32777777777777778</v>
      </c>
      <c r="E12" s="49">
        <f>I6*E4</f>
        <v>0.52222222222222225</v>
      </c>
      <c r="F12" s="53">
        <f>IF('Datos iniciales'!D2&lt;3,SUM(C12:D12),SUM(C12:E12))</f>
        <v>1.2611111111111111</v>
      </c>
      <c r="H12" s="38">
        <f>F12</f>
        <v>1.2611111111111111</v>
      </c>
      <c r="I12" s="38">
        <f>I4</f>
        <v>0.41111111111111115</v>
      </c>
      <c r="J12" s="40">
        <f>H12/I12</f>
        <v>3.0675675675675671</v>
      </c>
    </row>
    <row r="13" spans="2:10" x14ac:dyDescent="0.25">
      <c r="B13" s="44" t="str">
        <f>B5</f>
        <v>Alternativa 2</v>
      </c>
      <c r="C13" s="38">
        <f>I4*C5</f>
        <v>0.41111111111111115</v>
      </c>
      <c r="D13" s="38">
        <f>I5*D5</f>
        <v>0.32777777777777778</v>
      </c>
      <c r="E13" s="49">
        <f>I6*E5</f>
        <v>0.26111111111111113</v>
      </c>
      <c r="F13" s="53">
        <f>IF('Datos iniciales'!D2&lt;3,SUM(C13:D13),SUM(C13:E13))</f>
        <v>1</v>
      </c>
      <c r="H13" s="38">
        <f>F13</f>
        <v>1</v>
      </c>
      <c r="I13" s="38">
        <f>I5</f>
        <v>0.32777777777777778</v>
      </c>
      <c r="J13" s="40">
        <f>H13/I13</f>
        <v>3.0508474576271185</v>
      </c>
    </row>
    <row r="14" spans="2:10" x14ac:dyDescent="0.25">
      <c r="B14" s="51" t="str">
        <f>B6</f>
        <v>Alternativa 3</v>
      </c>
      <c r="C14" s="49">
        <f>I4*C6</f>
        <v>0.20555555555555557</v>
      </c>
      <c r="D14" s="49">
        <f>I5*D6</f>
        <v>0.32777777777777778</v>
      </c>
      <c r="E14" s="49">
        <f>I6*E6</f>
        <v>0.26111111111111113</v>
      </c>
      <c r="F14" s="48">
        <f>IF('Datos iniciales'!D2=3,SUM(C14:E14),0)</f>
        <v>0.79444444444444451</v>
      </c>
      <c r="H14" s="49">
        <f>F14</f>
        <v>0.79444444444444451</v>
      </c>
      <c r="I14" s="49">
        <f>I6</f>
        <v>0.26111111111111113</v>
      </c>
      <c r="J14" s="49">
        <f>IFERROR(H14/I14,0)</f>
        <v>3.0425531914893615</v>
      </c>
    </row>
    <row r="15" spans="2:10" x14ac:dyDescent="0.25">
      <c r="I15" s="41" t="s">
        <v>42</v>
      </c>
      <c r="J15" s="48">
        <f>IF('Datos iniciales'!D2=3,SUM(J12:J14),SUM(J12:J13))</f>
        <v>9.1609682166840471</v>
      </c>
    </row>
    <row r="16" spans="2:10" x14ac:dyDescent="0.25">
      <c r="I16" s="42" t="s">
        <v>50</v>
      </c>
      <c r="J16" s="33">
        <f>J15/3</f>
        <v>3.0536560722280157</v>
      </c>
    </row>
    <row r="19" spans="2:5" x14ac:dyDescent="0.25">
      <c r="B19" s="35" t="s">
        <v>33</v>
      </c>
      <c r="C19" s="36">
        <v>3</v>
      </c>
    </row>
    <row r="20" spans="2:5" x14ac:dyDescent="0.25">
      <c r="B20" s="35" t="s">
        <v>51</v>
      </c>
      <c r="C20" s="36">
        <v>0.57999999999999996</v>
      </c>
    </row>
    <row r="21" spans="2:5" x14ac:dyDescent="0.25">
      <c r="B21" s="35" t="s">
        <v>35</v>
      </c>
      <c r="C21" s="36">
        <f>J16</f>
        <v>3.0536560722280157</v>
      </c>
    </row>
    <row r="22" spans="2:5" x14ac:dyDescent="0.25">
      <c r="B22" s="35" t="s">
        <v>36</v>
      </c>
      <c r="C22" s="36">
        <f>(J16-3)/2</f>
        <v>2.6828036114007858E-2</v>
      </c>
    </row>
    <row r="23" spans="2:5" x14ac:dyDescent="0.25">
      <c r="B23" s="35" t="s">
        <v>37</v>
      </c>
      <c r="C23" s="36">
        <f>C22/C20</f>
        <v>4.6255234679323895E-2</v>
      </c>
      <c r="D23" s="67" t="str">
        <f>IF(C23&lt;0.1,"Razonablemente Consistente","Inconsistencia - Corregir")</f>
        <v>Razonablemente Consistente</v>
      </c>
      <c r="E23" s="68"/>
    </row>
  </sheetData>
  <mergeCells count="5">
    <mergeCell ref="H10:J10"/>
    <mergeCell ref="D23:E23"/>
    <mergeCell ref="F3:H3"/>
    <mergeCell ref="B2:I2"/>
    <mergeCell ref="B10:F10"/>
  </mergeCells>
  <dataValidations count="3">
    <dataValidation type="decimal" operator="equal" allowBlank="1" showInputMessage="1" showErrorMessage="1" sqref="C20" xr:uid="{53F35698-FF0B-40F1-BFC4-B95DCB18184B}">
      <formula1>0.58</formula1>
    </dataValidation>
    <dataValidation type="whole" operator="equal" allowBlank="1" showInputMessage="1" showErrorMessage="1" sqref="C19" xr:uid="{9FC7ECCB-AE64-4098-9433-0EA6BEDC8D53}">
      <formula1>3</formula1>
    </dataValidation>
    <dataValidation type="whole" operator="equal" allowBlank="1" showInputMessage="1" showErrorMessage="1" sqref="C4 D5 E6" xr:uid="{847889E4-C471-4289-AA16-660068587706}">
      <formula1>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C0A4F8F1-6182-4A01-8B2B-C83AF5D3757A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51" id="{60E9B359-4C07-4B8F-B8C7-432F293526F2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47" id="{7CEFF5CA-7133-44B5-AF5D-D6C8C707732E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48" id="{F6A845C2-AE36-4D7A-80D0-12E91868A208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46" id="{1A72D1EC-969F-4D87-9EE8-D73CAABCEA10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45" id="{403A5BD1-2809-4EC1-89C1-ED96DF09CD39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44" id="{18694DAD-6D01-49DB-B7AE-716E63F59644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42" id="{86CA9ACE-796B-459F-9A3A-B8AD9D9B9D03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41" id="{2754347D-E5B0-4939-BB33-5F5053E6F9EA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37" id="{BAABD4E4-5C26-4E3A-956C-EBC970DCAF89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38" id="{32FE7ACD-28B4-4A29-9B25-24512477211B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F6:G6</xm:sqref>
        </x14:conditionalFormatting>
        <x14:conditionalFormatting xmlns:xm="http://schemas.microsoft.com/office/excel/2006/main">
          <x14:cfRule type="expression" priority="31" id="{A63C75F3-2B29-47AA-8C30-F6383B12F402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32" id="{FFBB313F-3F4B-4039-99C6-D31B49FD9D07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C14:D14</xm:sqref>
        </x14:conditionalFormatting>
        <x14:conditionalFormatting xmlns:xm="http://schemas.microsoft.com/office/excel/2006/main">
          <x14:cfRule type="expression" priority="29" id="{745E6A2D-1930-4A07-AA28-EBE6AE75FC01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30" id="{6FC1415C-E64E-45E0-A5B1-2426277E6B23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28" id="{D91ACF4C-225B-4D3B-A168-AF93F9170931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27" id="{5791FB7C-2242-40A4-B0A4-01570369291A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expression" priority="22" id="{5DD38BE7-D234-4BAC-A45E-93AC01A827A0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C14:E14</xm:sqref>
        </x14:conditionalFormatting>
        <x14:conditionalFormatting xmlns:xm="http://schemas.microsoft.com/office/excel/2006/main">
          <x14:cfRule type="expression" priority="19" id="{082B2CC6-82D4-4011-908F-B31275096C19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0" id="{21376600-032C-443F-86B2-763998376BA1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E12:E13</xm:sqref>
        </x14:conditionalFormatting>
        <x14:conditionalFormatting xmlns:xm="http://schemas.microsoft.com/office/excel/2006/main">
          <x14:cfRule type="expression" priority="18" id="{11A90C5D-ACAD-4107-A816-04781E3C0A86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expression" priority="16" id="{95851FD5-82FD-416F-972D-9D9F6356A61B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17" id="{630132DB-E853-4922-BFB4-2B42BA178233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H14:J14</xm:sqref>
        </x14:conditionalFormatting>
        <x14:conditionalFormatting xmlns:xm="http://schemas.microsoft.com/office/excel/2006/main">
          <x14:cfRule type="expression" priority="15" id="{317ABD76-1B2E-44B1-89B8-153E989B852B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H14:J14</xm:sqref>
        </x14:conditionalFormatting>
        <x14:conditionalFormatting xmlns:xm="http://schemas.microsoft.com/office/excel/2006/main">
          <x14:cfRule type="expression" priority="14" id="{8E8621AC-CDF6-4676-B5F9-5DBE43E66456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10" id="{6F683FC8-A6EB-4B68-AD70-DFDEA93101D4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14:cfRule type="expression" priority="11" id="{3087AB23-4CC4-4BF1-B907-2F01265E9CF9}">
            <xm:f>'Datos iniciales'!$D$2&lt;3</xm:f>
            <x14:dxf>
              <font>
                <color theme="0"/>
              </font>
              <fill>
                <patternFill patternType="gray125">
                  <fgColor theme="0"/>
                  <bgColor theme="0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expression" priority="9" id="{1915B87B-B512-4C54-9402-9A21565AF9CA}">
            <xm:f>'Datos iniciales'!$D$2&lt;3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expression" priority="8" id="{A6324C12-2677-4BF5-821C-1C34062EF17A}">
            <xm:f>'Datos iniciales'!$D$2&lt;3</xm:f>
            <x14:dxf>
              <font>
                <color auto="1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7" id="{67D77ACF-2965-427A-98C2-576DB98B02C4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4" id="{82700FDE-4E7E-4A03-960E-0B92A14ADAA8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expression" priority="1" id="{DC48CBCD-A4E5-4DB1-86DB-52F26DA939DE}">
            <xm:f>'Datos iniciales'!$D$2&lt;3</xm:f>
            <x14:dxf>
              <font>
                <color theme="0"/>
              </font>
              <fill>
                <patternFill patternType="gray125">
                  <bgColor theme="0"/>
                </patternFill>
              </fill>
            </x14:dxf>
          </x14:cfRule>
          <x14:cfRule type="expression" priority="2" id="{CF3976D4-6012-4B2A-8434-13073FF6872B}">
            <xm:f>'Datos iniciales'!$D$2&lt;3</xm:f>
            <x14:dxf>
              <font>
                <color theme="0"/>
              </font>
              <fill>
                <patternFill patternType="gray125"/>
              </fill>
            </x14:dxf>
          </x14:cfRule>
          <xm:sqref>B14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46E9-41B3-4E3D-877A-9CA6CC6EEABB}">
  <dimension ref="B4:H13"/>
  <sheetViews>
    <sheetView workbookViewId="0">
      <selection activeCell="D13" sqref="D13"/>
    </sheetView>
  </sheetViews>
  <sheetFormatPr baseColWidth="10" defaultRowHeight="15" x14ac:dyDescent="0.25"/>
  <cols>
    <col min="5" max="5" width="12" customWidth="1"/>
  </cols>
  <sheetData>
    <row r="4" spans="2:8" x14ac:dyDescent="0.25">
      <c r="B4">
        <v>2</v>
      </c>
      <c r="D4" t="s">
        <v>28</v>
      </c>
      <c r="E4" t="s">
        <v>52</v>
      </c>
      <c r="F4">
        <v>1</v>
      </c>
      <c r="H4" s="52">
        <v>0</v>
      </c>
    </row>
    <row r="5" spans="2:8" x14ac:dyDescent="0.25">
      <c r="B5">
        <v>3</v>
      </c>
      <c r="D5" t="s">
        <v>29</v>
      </c>
      <c r="E5">
        <v>1</v>
      </c>
      <c r="F5">
        <v>2</v>
      </c>
      <c r="H5">
        <v>1</v>
      </c>
    </row>
    <row r="6" spans="2:8" x14ac:dyDescent="0.25">
      <c r="E6">
        <v>2</v>
      </c>
      <c r="F6">
        <v>3</v>
      </c>
      <c r="H6">
        <v>2</v>
      </c>
    </row>
    <row r="7" spans="2:8" x14ac:dyDescent="0.25">
      <c r="E7">
        <v>3</v>
      </c>
      <c r="F7">
        <v>4</v>
      </c>
      <c r="H7">
        <v>3</v>
      </c>
    </row>
    <row r="8" spans="2:8" x14ac:dyDescent="0.25">
      <c r="E8">
        <v>4</v>
      </c>
      <c r="F8">
        <v>5</v>
      </c>
      <c r="H8">
        <v>4</v>
      </c>
    </row>
    <row r="9" spans="2:8" x14ac:dyDescent="0.25">
      <c r="E9">
        <v>5</v>
      </c>
      <c r="F9">
        <v>6</v>
      </c>
      <c r="H9">
        <v>5</v>
      </c>
    </row>
    <row r="10" spans="2:8" x14ac:dyDescent="0.25">
      <c r="E10">
        <v>6</v>
      </c>
      <c r="F10">
        <v>7</v>
      </c>
      <c r="H10">
        <v>6</v>
      </c>
    </row>
    <row r="11" spans="2:8" x14ac:dyDescent="0.25">
      <c r="E11">
        <v>7</v>
      </c>
      <c r="F11">
        <v>8</v>
      </c>
      <c r="H11">
        <v>7</v>
      </c>
    </row>
    <row r="12" spans="2:8" x14ac:dyDescent="0.25">
      <c r="E12">
        <v>8</v>
      </c>
      <c r="F12">
        <v>9</v>
      </c>
      <c r="H12">
        <v>8</v>
      </c>
    </row>
    <row r="13" spans="2:8" x14ac:dyDescent="0.25">
      <c r="E13">
        <v>9</v>
      </c>
      <c r="H13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Datos iniciales</vt:lpstr>
      <vt:lpstr>Comparando Alternativas</vt:lpstr>
      <vt:lpstr>Matriz resultado final</vt:lpstr>
      <vt:lpstr>Comparación criterios</vt:lpstr>
      <vt:lpstr>Alternativas vs Documentación</vt:lpstr>
      <vt:lpstr>Alternativas vs Preferencias</vt:lpstr>
      <vt:lpstr>Alternativas vs Consolidación</vt:lpstr>
      <vt:lpstr>Alternativas vs Experticia</vt:lpstr>
      <vt:lpstr>background</vt:lpstr>
      <vt:lpstr>Criterios</vt:lpstr>
      <vt:lpstr>list1</vt:lpstr>
      <vt:lpstr>prioridades</vt:lpstr>
      <vt:lpstr>solucion</vt:lpstr>
      <vt:lpstr>solución__1</vt:lpstr>
      <vt:lpstr>soluciones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lili</cp:lastModifiedBy>
  <dcterms:created xsi:type="dcterms:W3CDTF">2019-02-27T21:11:52Z</dcterms:created>
  <dcterms:modified xsi:type="dcterms:W3CDTF">2019-03-03T16:47:12Z</dcterms:modified>
</cp:coreProperties>
</file>