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\Documents\"/>
    </mc:Choice>
  </mc:AlternateContent>
  <xr:revisionPtr revIDLastSave="0" documentId="13_ncr:1_{67076F8F-0737-4460-963D-A197BF8DCCF0}" xr6:coauthVersionLast="45" xr6:coauthVersionMax="45" xr10:uidLastSave="{00000000-0000-0000-0000-000000000000}"/>
  <bookViews>
    <workbookView xWindow="-120" yWindow="-120" windowWidth="20730" windowHeight="11160" xr2:uid="{236CB448-7005-4CB4-8765-458E5F0330AB}"/>
  </bookViews>
  <sheets>
    <sheet name="Prioridades RNF" sheetId="3" r:id="rId1"/>
    <sheet name="Matrices RNF" sheetId="4" r:id="rId2"/>
    <sheet name="temp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1" i="4" l="1"/>
  <c r="E102" i="4" s="1"/>
  <c r="F100" i="4"/>
  <c r="D102" i="4" s="1"/>
  <c r="E100" i="4"/>
  <c r="F99" i="4"/>
  <c r="C102" i="4" s="1"/>
  <c r="E99" i="4"/>
  <c r="D99" i="4"/>
  <c r="D76" i="4"/>
  <c r="E77" i="4"/>
  <c r="F6" i="4"/>
  <c r="F5" i="4"/>
  <c r="E5" i="4"/>
  <c r="D101" i="4" l="1"/>
  <c r="D103" i="4"/>
  <c r="F103" i="4"/>
  <c r="J100" i="4" s="1"/>
  <c r="E103" i="4"/>
  <c r="I99" i="4" s="1"/>
  <c r="C101" i="4"/>
  <c r="D53" i="4"/>
  <c r="H101" i="4" l="1"/>
  <c r="H99" i="4"/>
  <c r="H100" i="4"/>
  <c r="H102" i="4"/>
  <c r="J99" i="4"/>
  <c r="J102" i="4"/>
  <c r="J101" i="4"/>
  <c r="I101" i="4"/>
  <c r="I100" i="4"/>
  <c r="I102" i="4"/>
  <c r="C54" i="4"/>
  <c r="D55" i="4"/>
  <c r="F54" i="4" s="1"/>
  <c r="D78" i="4"/>
  <c r="E76" i="4"/>
  <c r="C78" i="4" l="1"/>
  <c r="C77" i="4"/>
  <c r="F53" i="4"/>
  <c r="C55" i="4"/>
  <c r="E53" i="4" s="1"/>
  <c r="D79" i="4"/>
  <c r="G77" i="4" s="1"/>
  <c r="E79" i="4"/>
  <c r="C100" i="4"/>
  <c r="C103" i="4" s="1"/>
  <c r="G99" i="4" s="1"/>
  <c r="D30" i="4"/>
  <c r="E7" i="4"/>
  <c r="D6" i="4"/>
  <c r="F4" i="4"/>
  <c r="C7" i="4" s="1"/>
  <c r="E4" i="4"/>
  <c r="D4" i="4"/>
  <c r="G53" i="4" l="1"/>
  <c r="G101" i="4"/>
  <c r="K101" i="4" s="1"/>
  <c r="G100" i="4"/>
  <c r="K100" i="4" s="1"/>
  <c r="G102" i="4"/>
  <c r="K102" i="4" s="1"/>
  <c r="K99" i="4"/>
  <c r="E54" i="4"/>
  <c r="G54" i="4" s="1"/>
  <c r="C79" i="4"/>
  <c r="F78" i="4" s="1"/>
  <c r="C31" i="4"/>
  <c r="D32" i="4"/>
  <c r="F31" i="4" s="1"/>
  <c r="H76" i="4"/>
  <c r="H78" i="4"/>
  <c r="H77" i="4"/>
  <c r="G76" i="4"/>
  <c r="G78" i="4"/>
  <c r="F8" i="4"/>
  <c r="D7" i="4"/>
  <c r="D8" i="4" s="1"/>
  <c r="H4" i="4" s="1"/>
  <c r="C6" i="4"/>
  <c r="E8" i="4"/>
  <c r="I4" i="4" s="1"/>
  <c r="C5" i="4"/>
  <c r="P101" i="4" l="1"/>
  <c r="P102" i="4"/>
  <c r="P99" i="4"/>
  <c r="P100" i="4"/>
  <c r="Q99" i="4"/>
  <c r="Q100" i="4"/>
  <c r="Q101" i="4"/>
  <c r="Q102" i="4"/>
  <c r="O99" i="4"/>
  <c r="O100" i="4"/>
  <c r="O102" i="4"/>
  <c r="O101" i="4"/>
  <c r="N100" i="4"/>
  <c r="N101" i="4"/>
  <c r="N102" i="4"/>
  <c r="N99" i="4"/>
  <c r="F77" i="4"/>
  <c r="I77" i="4" s="1"/>
  <c r="F76" i="4"/>
  <c r="I76" i="4" s="1"/>
  <c r="I78" i="4"/>
  <c r="F30" i="4"/>
  <c r="C32" i="4"/>
  <c r="E30" i="4" s="1"/>
  <c r="G30" i="4" s="1"/>
  <c r="C8" i="4"/>
  <c r="G7" i="4" s="1"/>
  <c r="J6" i="4"/>
  <c r="J7" i="4"/>
  <c r="J4" i="4"/>
  <c r="J5" i="4"/>
  <c r="I6" i="4"/>
  <c r="I7" i="4"/>
  <c r="I5" i="4"/>
  <c r="H5" i="4"/>
  <c r="H6" i="4"/>
  <c r="H7" i="4"/>
  <c r="R102" i="4" l="1"/>
  <c r="S102" i="4" s="1"/>
  <c r="R100" i="4"/>
  <c r="S100" i="4" s="1"/>
  <c r="R99" i="4"/>
  <c r="S99" i="4" s="1"/>
  <c r="R101" i="4"/>
  <c r="S101" i="4" s="1"/>
  <c r="M77" i="4"/>
  <c r="M76" i="4"/>
  <c r="M78" i="4"/>
  <c r="L76" i="4"/>
  <c r="L77" i="4"/>
  <c r="L78" i="4"/>
  <c r="N78" i="4"/>
  <c r="N77" i="4"/>
  <c r="N76" i="4"/>
  <c r="G4" i="4"/>
  <c r="K4" i="4" s="1"/>
  <c r="H30" i="4" s="1"/>
  <c r="E31" i="4"/>
  <c r="G31" i="4" s="1"/>
  <c r="G6" i="4"/>
  <c r="K6" i="4" s="1"/>
  <c r="G5" i="4"/>
  <c r="K5" i="4" s="1"/>
  <c r="K7" i="4"/>
  <c r="L99" i="4" l="1"/>
  <c r="L102" i="4"/>
  <c r="L100" i="4"/>
  <c r="L101" i="4"/>
  <c r="H31" i="4"/>
  <c r="S103" i="4"/>
  <c r="S104" i="4" s="1"/>
  <c r="S105" i="4" s="1"/>
  <c r="S106" i="4" s="1"/>
  <c r="H103" i="4" s="1"/>
  <c r="D116" i="3" s="1"/>
  <c r="J77" i="4"/>
  <c r="J78" i="4"/>
  <c r="J76" i="4"/>
  <c r="O76" i="4"/>
  <c r="P76" i="4" s="1"/>
  <c r="O77" i="4"/>
  <c r="P77" i="4" s="1"/>
  <c r="O78" i="4"/>
  <c r="P78" i="4" s="1"/>
  <c r="H53" i="4"/>
  <c r="H54" i="4"/>
  <c r="M4" i="4"/>
  <c r="M5" i="4"/>
  <c r="R3" i="4"/>
  <c r="M3" i="4"/>
  <c r="M6" i="4"/>
  <c r="N4" i="4"/>
  <c r="N5" i="4"/>
  <c r="N6" i="4"/>
  <c r="R4" i="4"/>
  <c r="N3" i="4"/>
  <c r="O5" i="4"/>
  <c r="O6" i="4"/>
  <c r="R5" i="4"/>
  <c r="O3" i="4"/>
  <c r="O4" i="4"/>
  <c r="P4" i="4"/>
  <c r="P5" i="4"/>
  <c r="R6" i="4"/>
  <c r="P6" i="4"/>
  <c r="P3" i="4"/>
  <c r="P79" i="4" l="1"/>
  <c r="P80" i="4" s="1"/>
  <c r="P81" i="4" s="1"/>
  <c r="P82" i="4" s="1"/>
  <c r="G79" i="4" s="1"/>
  <c r="D86" i="3" s="1"/>
  <c r="Q5" i="4"/>
  <c r="S5" i="4" s="1"/>
  <c r="Q6" i="4"/>
  <c r="S6" i="4" s="1"/>
  <c r="Q4" i="4"/>
  <c r="S4" i="4" s="1"/>
  <c r="Q3" i="4"/>
  <c r="S3" i="4" s="1"/>
  <c r="S7" i="4" l="1"/>
  <c r="S8" i="4" s="1"/>
  <c r="S9" i="4" s="1"/>
  <c r="S10" i="4" s="1"/>
  <c r="D11" i="3" s="1"/>
  <c r="B10" i="4" l="1"/>
</calcChain>
</file>

<file path=xl/sharedStrings.xml><?xml version="1.0" encoding="utf-8"?>
<sst xmlns="http://schemas.openxmlformats.org/spreadsheetml/2006/main" count="171" uniqueCount="63">
  <si>
    <t>Escala numérica</t>
  </si>
  <si>
    <t>Explicación</t>
  </si>
  <si>
    <t>Ambos tienen igual importancia</t>
  </si>
  <si>
    <t>Dos Criterios contribuyen en igual medida al proyecto</t>
  </si>
  <si>
    <t>Débil importancia</t>
  </si>
  <si>
    <t xml:space="preserve">Un Criterio contribuye levemente más que el otro </t>
  </si>
  <si>
    <t>Importancia fuerte</t>
  </si>
  <si>
    <t>Un Criterio contribuye fuertemente más que el otro</t>
  </si>
  <si>
    <t>Importancia muy fuerte</t>
  </si>
  <si>
    <t>Un Criterio contribuye casi absolutamente más que el otro</t>
  </si>
  <si>
    <t>Importancia absoluta</t>
  </si>
  <si>
    <t>Un Criterio contribuye absolutamente más que el otro</t>
  </si>
  <si>
    <t>2, 4, 6, 8</t>
  </si>
  <si>
    <t>Intermedia entre valores anteriores.</t>
  </si>
  <si>
    <t>NIVEL DE IMPORTANCIA DE UN CRITERIO SOBRE OTRO</t>
  </si>
  <si>
    <t>RNF (A)</t>
  </si>
  <si>
    <t>RNF (B)</t>
  </si>
  <si>
    <t>Descripción del nivel</t>
  </si>
  <si>
    <t>¿Cuál es más importante?</t>
  </si>
  <si>
    <t>Nivel de importancia del RNF seleccionado sobre el otro</t>
  </si>
  <si>
    <t>1- ESPECIFIQUE LA IMPORTANCIA QUE POSEE UN RNF SOBRE OTRO</t>
  </si>
  <si>
    <t>Robustez</t>
  </si>
  <si>
    <t>Usabilidad</t>
  </si>
  <si>
    <t>Adaptabilidad</t>
  </si>
  <si>
    <t>QoS</t>
  </si>
  <si>
    <t>A</t>
  </si>
  <si>
    <t>B</t>
  </si>
  <si>
    <t>Suma</t>
  </si>
  <si>
    <t>COMPARACIÓN POR PARES DE RNF</t>
  </si>
  <si>
    <t>Matriz Normalizada</t>
  </si>
  <si>
    <t>Vector Promedio (Peso Global)</t>
  </si>
  <si>
    <t>MATRIZ PARA EL CÁLCULO DE LA CONSISTENCIA</t>
  </si>
  <si>
    <t>SUMA</t>
  </si>
  <si>
    <t>PRIORIDAD</t>
  </si>
  <si>
    <t>DIVISIÓN</t>
  </si>
  <si>
    <t>λmáx</t>
  </si>
  <si>
    <t>CI =</t>
  </si>
  <si>
    <t>CR =</t>
  </si>
  <si>
    <t>Atributo (A)</t>
  </si>
  <si>
    <t>Atributo (B)</t>
  </si>
  <si>
    <t>Nivel de importancia del atributo seleccionado sobre el otro:</t>
  </si>
  <si>
    <t>Peso Global</t>
  </si>
  <si>
    <t>Peso Local</t>
  </si>
  <si>
    <t>Total</t>
  </si>
  <si>
    <t>Factibilidad</t>
  </si>
  <si>
    <t>Seguridad</t>
  </si>
  <si>
    <t>2- RESPECTO A LA ADAPTABILIDAD ESPECIFIQUE LA IMPORTANCIA QUE POSEEN SUS ATRIBUTOS:</t>
  </si>
  <si>
    <t>Escalabilidad</t>
  </si>
  <si>
    <t>Personalización</t>
  </si>
  <si>
    <t>3- RESPECTO A LA QOS ESPECIFIQUE LA IMPORTANCIA QUE POSEEN SUS ATRIBUTOS:</t>
  </si>
  <si>
    <t>Desempeño</t>
  </si>
  <si>
    <t>Disponibilidad</t>
  </si>
  <si>
    <t>4- RESPECTO A LA FACTIBILIDAD ESPECIFIQUE LA IMPORTANCIA QUE POSEEN SUS ATRIBUTOS:</t>
  </si>
  <si>
    <t>Factibilidad Económica</t>
  </si>
  <si>
    <t>5- RESPECTO A LA SEGURIDAD ESPECIFIQUE LA IMPORTANCIA QUE POSEEN SUS ATRIBUTOS:</t>
  </si>
  <si>
    <t>Confidencialidad</t>
  </si>
  <si>
    <t>Privacidad</t>
  </si>
  <si>
    <t>Integridad</t>
  </si>
  <si>
    <t>No Repudio</t>
  </si>
  <si>
    <t>COMPARACIÓN POR PARES DE LAS CATEGORÍAS DE ADAPTABILIDAD</t>
  </si>
  <si>
    <t>COMPARACIÓN POR PARES DE LAS CATEGORÍAS DE QOS</t>
  </si>
  <si>
    <t>COMPARACIÓN POR PARES DE LAS CATEGORÍAS DE FACTIBILIDAD</t>
  </si>
  <si>
    <t>COMPARACIÓN POR PARES DE LAS CATEGORÍAS DE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</si>
</sst>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7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8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7" fillId="0" borderId="20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/>
    <xf numFmtId="0" fontId="0" fillId="8" borderId="1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0" borderId="29" xfId="0" applyBorder="1"/>
    <xf numFmtId="0" fontId="0" fillId="10" borderId="2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8" borderId="0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9" xfId="0" applyFill="1" applyBorder="1" applyAlignment="1">
      <alignment vertical="center" wrapText="1"/>
    </xf>
    <xf numFmtId="0" fontId="0" fillId="12" borderId="9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0" fillId="0" borderId="0" xfId="0" applyProtection="1"/>
    <xf numFmtId="0" fontId="1" fillId="0" borderId="10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0" fontId="4" fillId="5" borderId="2" xfId="0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 applyProtection="1">
      <alignment horizontal="center" vertical="center" wrapText="1"/>
    </xf>
    <xf numFmtId="0" fontId="4" fillId="5" borderId="8" xfId="0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1" fillId="2" borderId="16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2" xfId="0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0" fontId="0" fillId="3" borderId="9" xfId="0" applyFill="1" applyBorder="1" applyAlignment="1" applyProtection="1">
      <alignment horizontal="center" vertical="center"/>
    </xf>
    <xf numFmtId="0" fontId="0" fillId="3" borderId="7" xfId="0" applyFill="1" applyBorder="1" applyAlignment="1" applyProtection="1">
      <alignment horizontal="center" vertical="center"/>
    </xf>
    <xf numFmtId="0" fontId="0" fillId="4" borderId="9" xfId="0" applyFill="1" applyBorder="1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 wrapText="1"/>
    </xf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/>
    </xf>
    <xf numFmtId="0" fontId="3" fillId="6" borderId="3" xfId="0" applyFont="1" applyFill="1" applyBorder="1" applyAlignment="1" applyProtection="1">
      <alignment horizontal="center" vertical="center"/>
    </xf>
    <xf numFmtId="0" fontId="3" fillId="6" borderId="7" xfId="0" applyFont="1" applyFill="1" applyBorder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0" fillId="4" borderId="14" xfId="0" applyFill="1" applyBorder="1" applyAlignment="1" applyProtection="1">
      <alignment horizontal="center" vertical="center"/>
    </xf>
    <xf numFmtId="0" fontId="0" fillId="4" borderId="16" xfId="0" applyFill="1" applyBorder="1" applyAlignment="1" applyProtection="1">
      <alignment horizontal="center" vertical="center" wrapText="1"/>
    </xf>
    <xf numFmtId="0" fontId="0" fillId="3" borderId="14" xfId="0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0" fillId="3" borderId="9" xfId="0" applyFill="1" applyBorder="1" applyAlignment="1" applyProtection="1">
      <alignment horizontal="center" vertical="center" wrapText="1"/>
    </xf>
    <xf numFmtId="0" fontId="1" fillId="0" borderId="27" xfId="0" applyFont="1" applyBorder="1" applyAlignment="1" applyProtection="1">
      <alignment horizontal="center" vertical="center" wrapText="1"/>
    </xf>
    <xf numFmtId="0" fontId="1" fillId="0" borderId="28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9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9" xfId="0" applyFont="1" applyFill="1" applyBorder="1" applyAlignment="1" applyProtection="1">
      <alignment horizontal="center" vertical="center" wrapText="1"/>
    </xf>
    <xf numFmtId="0" fontId="0" fillId="3" borderId="2" xfId="0" applyFill="1" applyBorder="1" applyAlignment="1" applyProtection="1">
      <alignment horizontal="center" vertical="center" wrapText="1"/>
    </xf>
    <xf numFmtId="0" fontId="0" fillId="4" borderId="7" xfId="0" applyFill="1" applyBorder="1" applyAlignment="1" applyProtection="1">
      <alignment horizontal="center" vertical="center"/>
    </xf>
    <xf numFmtId="0" fontId="0" fillId="4" borderId="9" xfId="0" applyFill="1" applyBorder="1" applyAlignment="1" applyProtection="1">
      <alignment horizontal="center" vertical="center" wrapText="1"/>
    </xf>
    <xf numFmtId="0" fontId="0" fillId="0" borderId="15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 wrapText="1"/>
    </xf>
    <xf numFmtId="0" fontId="0" fillId="0" borderId="16" xfId="0" applyBorder="1" applyProtection="1"/>
    <xf numFmtId="0" fontId="1" fillId="0" borderId="7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13" xfId="0" applyFont="1" applyFill="1" applyBorder="1" applyAlignment="1" applyProtection="1">
      <alignment horizontal="center" vertical="center" wrapText="1"/>
    </xf>
    <xf numFmtId="0" fontId="0" fillId="3" borderId="13" xfId="0" applyFill="1" applyBorder="1" applyAlignment="1" applyProtection="1">
      <alignment horizontal="center" vertical="center" wrapText="1"/>
    </xf>
    <xf numFmtId="0" fontId="0" fillId="4" borderId="3" xfId="0" applyFill="1" applyBorder="1" applyAlignment="1" applyProtection="1">
      <alignment horizontal="center" vertical="center"/>
    </xf>
    <xf numFmtId="0" fontId="0" fillId="0" borderId="0" xfId="0" applyBorder="1" applyProtection="1"/>
    <xf numFmtId="0" fontId="0" fillId="3" borderId="3" xfId="0" applyFill="1" applyBorder="1" applyAlignment="1" applyProtection="1">
      <alignment horizontal="center" vertical="center"/>
    </xf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D094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PRIORIDADES DE LOS RNF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Adaptabilidad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RNF'!$K$4</c:f>
              <c:numCache>
                <c:formatCode>General</c:formatCode>
                <c:ptCount val="1"/>
                <c:pt idx="0">
                  <c:v>0.19988174370809772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3-4975-A50E-CF83F4260615}"/>
            </c:ext>
          </c:extLst>
        </c:ser>
        <c:ser>
          <c:idx val="1"/>
          <c:order val="1"/>
          <c:tx>
            <c:v>QoS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RNF'!$K$5</c:f>
              <c:numCache>
                <c:formatCode>General</c:formatCode>
                <c:ptCount val="1"/>
                <c:pt idx="0">
                  <c:v>0.10715116778088254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3-4975-A50E-CF83F4260615}"/>
            </c:ext>
          </c:extLst>
        </c:ser>
        <c:ser>
          <c:idx val="2"/>
          <c:order val="2"/>
          <c:tx>
            <c:v>Factibilidad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RNF'!$K$6</c:f>
              <c:numCache>
                <c:formatCode>General</c:formatCode>
                <c:ptCount val="1"/>
                <c:pt idx="0">
                  <c:v>0.22760020790219063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13-4975-A50E-CF83F4260615}"/>
            </c:ext>
          </c:extLst>
        </c:ser>
        <c:ser>
          <c:idx val="3"/>
          <c:order val="3"/>
          <c:tx>
            <c:v>Seguridad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RNF'!$K$7</c:f>
              <c:numCache>
                <c:formatCode>General</c:formatCode>
                <c:ptCount val="1"/>
                <c:pt idx="0">
                  <c:v>0.46536688060882919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13-4975-A50E-CF83F42606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8850224"/>
        <c:axId val="518845304"/>
      </c:barChart>
      <c:catAx>
        <c:axId val="51885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18845304"/>
        <c:crosses val="autoZero"/>
        <c:auto val="1"/>
        <c:lblAlgn val="ctr"/>
        <c:lblOffset val="100"/>
        <c:noMultiLvlLbl val="0"/>
      </c:catAx>
      <c:valAx>
        <c:axId val="51884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1885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COMPARACIÓN POR PARES DE LAS CATEGORÍAS DE SEGURIDAD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Confidencialidad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RNF'!$L$99</c:f>
              <c:numCache>
                <c:formatCode>General</c:formatCode>
                <c:ptCount val="1"/>
                <c:pt idx="0">
                  <c:v>0.14482998425534988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4-4C4C-B376-403D209A4A56}"/>
            </c:ext>
          </c:extLst>
        </c:ser>
        <c:ser>
          <c:idx val="1"/>
          <c:order val="1"/>
          <c:tx>
            <c:v>Privacidad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RNF'!$L$100</c:f>
              <c:numCache>
                <c:formatCode>General</c:formatCode>
                <c:ptCount val="1"/>
                <c:pt idx="0">
                  <c:v>6.8304081607210104E-2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4-4C4C-B376-403D209A4A56}"/>
            </c:ext>
          </c:extLst>
        </c:ser>
        <c:ser>
          <c:idx val="2"/>
          <c:order val="2"/>
          <c:tx>
            <c:v>Integridad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RNF'!$L$101</c:f>
              <c:numCache>
                <c:formatCode>General</c:formatCode>
                <c:ptCount val="1"/>
                <c:pt idx="0">
                  <c:v>0.23417283390318439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14-4C4C-B376-403D209A4A56}"/>
            </c:ext>
          </c:extLst>
        </c:ser>
        <c:ser>
          <c:idx val="3"/>
          <c:order val="3"/>
          <c:tx>
            <c:v>No Repudio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RNF'!$L$102</c:f>
              <c:numCache>
                <c:formatCode>General</c:formatCode>
                <c:ptCount val="1"/>
                <c:pt idx="0">
                  <c:v>1.8059980843084852E-2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14-4C4C-B376-403D209A4A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5856688"/>
        <c:axId val="555858328"/>
      </c:barChart>
      <c:catAx>
        <c:axId val="55585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55858328"/>
        <c:crosses val="autoZero"/>
        <c:auto val="1"/>
        <c:lblAlgn val="ctr"/>
        <c:lblOffset val="100"/>
        <c:noMultiLvlLbl val="0"/>
      </c:catAx>
      <c:valAx>
        <c:axId val="55585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558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COMPARACIÓN POR PARES DE LOS ATRIBUTOS DE ADAPTABILIDAD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Escalabilidad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RNF'!$H$30</c:f>
              <c:numCache>
                <c:formatCode>General</c:formatCode>
                <c:ptCount val="1"/>
                <c:pt idx="0">
                  <c:v>0.17767266107386462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4-4632-94D2-EE266723F46D}"/>
            </c:ext>
          </c:extLst>
        </c:ser>
        <c:ser>
          <c:idx val="1"/>
          <c:order val="1"/>
          <c:tx>
            <c:v>Personalización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RNF'!$H$31</c:f>
              <c:numCache>
                <c:formatCode>General</c:formatCode>
                <c:ptCount val="1"/>
                <c:pt idx="0">
                  <c:v>2.2209082634233077E-2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4-4632-94D2-EE266723F4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3148592"/>
        <c:axId val="553148920"/>
      </c:barChart>
      <c:catAx>
        <c:axId val="55314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53148920"/>
        <c:crosses val="autoZero"/>
        <c:auto val="1"/>
        <c:lblAlgn val="ctr"/>
        <c:lblOffset val="100"/>
        <c:noMultiLvlLbl val="0"/>
      </c:catAx>
      <c:valAx>
        <c:axId val="55314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5314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COMPARACIÓN POR PARES DE LOS ATRIBUTOS DE QOS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Desempeño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RNF'!$H$53</c:f>
              <c:numCache>
                <c:formatCode>General</c:formatCode>
                <c:ptCount val="1"/>
                <c:pt idx="0">
                  <c:v>3.5717055926960846E-2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1-4630-AB3D-D1BF6CA08DDE}"/>
            </c:ext>
          </c:extLst>
        </c:ser>
        <c:ser>
          <c:idx val="1"/>
          <c:order val="1"/>
          <c:tx>
            <c:v>Disponibilidad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RNF'!$H$54</c:f>
              <c:numCache>
                <c:formatCode>General</c:formatCode>
                <c:ptCount val="1"/>
                <c:pt idx="0">
                  <c:v>7.1434111853921692E-2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1-4630-AB3D-D1BF6CA08D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3125960"/>
        <c:axId val="553124976"/>
      </c:barChart>
      <c:catAx>
        <c:axId val="55312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53124976"/>
        <c:crosses val="autoZero"/>
        <c:auto val="1"/>
        <c:lblAlgn val="ctr"/>
        <c:lblOffset val="100"/>
        <c:noMultiLvlLbl val="0"/>
      </c:catAx>
      <c:valAx>
        <c:axId val="5531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5312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COMPARACIÓN POR PARES DE LOS ATRIBUTOS DE FACTIBILIDAD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Usabilidad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RNF'!$J$76</c:f>
              <c:numCache>
                <c:formatCode>General</c:formatCode>
                <c:ptCount val="1"/>
                <c:pt idx="0">
                  <c:v>7.567518232409183E-2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E-40B6-9217-B40820397561}"/>
            </c:ext>
          </c:extLst>
        </c:ser>
        <c:ser>
          <c:idx val="1"/>
          <c:order val="1"/>
          <c:tx>
            <c:v>Robustez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RNF'!$J$77</c:f>
              <c:numCache>
                <c:formatCode>General</c:formatCode>
                <c:ptCount val="1"/>
                <c:pt idx="0">
                  <c:v>6.6854137049894416E-2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E-40B6-9217-B40820397561}"/>
            </c:ext>
          </c:extLst>
        </c:ser>
        <c:ser>
          <c:idx val="2"/>
          <c:order val="2"/>
          <c:tx>
            <c:v>Factibilidad Económica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RNF'!$J$78</c:f>
              <c:numCache>
                <c:formatCode>General</c:formatCode>
                <c:ptCount val="1"/>
                <c:pt idx="0">
                  <c:v>8.507088852820438E-2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5E-40B6-9217-B408203975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0167280"/>
        <c:axId val="510168592"/>
      </c:barChart>
      <c:catAx>
        <c:axId val="5101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10168592"/>
        <c:crosses val="autoZero"/>
        <c:auto val="1"/>
        <c:lblAlgn val="ctr"/>
        <c:lblOffset val="100"/>
        <c:noMultiLvlLbl val="0"/>
      </c:catAx>
      <c:valAx>
        <c:axId val="5101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101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COMPARACIÓN POR PARES DE LAS CATEGORÍAS DE SEGURIDAD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Confidencialidad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RNF'!$L$99</c:f>
              <c:numCache>
                <c:formatCode>General</c:formatCode>
                <c:ptCount val="1"/>
                <c:pt idx="0">
                  <c:v>0.14482998425534988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E-42BB-B94D-EB4B63CB7780}"/>
            </c:ext>
          </c:extLst>
        </c:ser>
        <c:ser>
          <c:idx val="1"/>
          <c:order val="1"/>
          <c:tx>
            <c:v>Privacidad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RNF'!$L$100</c:f>
              <c:numCache>
                <c:formatCode>General</c:formatCode>
                <c:ptCount val="1"/>
                <c:pt idx="0">
                  <c:v>6.8304081607210104E-2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E-42BB-B94D-EB4B63CB7780}"/>
            </c:ext>
          </c:extLst>
        </c:ser>
        <c:ser>
          <c:idx val="2"/>
          <c:order val="2"/>
          <c:tx>
            <c:v>Integridad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RNF'!$L$101</c:f>
              <c:numCache>
                <c:formatCode>General</c:formatCode>
                <c:ptCount val="1"/>
                <c:pt idx="0">
                  <c:v>0.23417283390318439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3E-42BB-B94D-EB4B63CB7780}"/>
            </c:ext>
          </c:extLst>
        </c:ser>
        <c:ser>
          <c:idx val="3"/>
          <c:order val="3"/>
          <c:tx>
            <c:v>No Repudio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RNF'!$L$102</c:f>
              <c:numCache>
                <c:formatCode>General</c:formatCode>
                <c:ptCount val="1"/>
                <c:pt idx="0">
                  <c:v>1.8059980843084852E-2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3E-42BB-B94D-EB4B63CB77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5856688"/>
        <c:axId val="555858328"/>
      </c:barChart>
      <c:catAx>
        <c:axId val="55585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55858328"/>
        <c:crosses val="autoZero"/>
        <c:auto val="1"/>
        <c:lblAlgn val="ctr"/>
        <c:lblOffset val="100"/>
        <c:noMultiLvlLbl val="0"/>
      </c:catAx>
      <c:valAx>
        <c:axId val="55585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558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PRIORIDADES DE LOS RNF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Adaptabilidad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RNF'!$K$4</c:f>
              <c:numCache>
                <c:formatCode>General</c:formatCode>
                <c:ptCount val="1"/>
                <c:pt idx="0">
                  <c:v>0.19988174370809772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6-4F76-961A-1538B49D6CB0}"/>
            </c:ext>
          </c:extLst>
        </c:ser>
        <c:ser>
          <c:idx val="1"/>
          <c:order val="1"/>
          <c:tx>
            <c:v>QoS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RNF'!$K$5</c:f>
              <c:numCache>
                <c:formatCode>General</c:formatCode>
                <c:ptCount val="1"/>
                <c:pt idx="0">
                  <c:v>0.10715116778088254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6-4F76-961A-1538B49D6CB0}"/>
            </c:ext>
          </c:extLst>
        </c:ser>
        <c:ser>
          <c:idx val="2"/>
          <c:order val="2"/>
          <c:tx>
            <c:v>Factibilidad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RNF'!$K$6</c:f>
              <c:numCache>
                <c:formatCode>General</c:formatCode>
                <c:ptCount val="1"/>
                <c:pt idx="0">
                  <c:v>0.22760020790219063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B6-4F76-961A-1538B49D6CB0}"/>
            </c:ext>
          </c:extLst>
        </c:ser>
        <c:ser>
          <c:idx val="3"/>
          <c:order val="3"/>
          <c:tx>
            <c:v>Seguridad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RNF'!$K$7</c:f>
              <c:numCache>
                <c:formatCode>General</c:formatCode>
                <c:ptCount val="1"/>
                <c:pt idx="0">
                  <c:v>0.46536688060882919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B6-4F76-961A-1538B49D6C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8850224"/>
        <c:axId val="518845304"/>
      </c:barChart>
      <c:catAx>
        <c:axId val="51885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18845304"/>
        <c:crosses val="autoZero"/>
        <c:auto val="1"/>
        <c:lblAlgn val="ctr"/>
        <c:lblOffset val="100"/>
        <c:noMultiLvlLbl val="0"/>
      </c:catAx>
      <c:valAx>
        <c:axId val="51884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1885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COMPARACIÓN POR PARES DE LAS CATEGORÍAS DE ADAPTABILIDAD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Escalabilidad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RNF'!$H$30</c:f>
              <c:numCache>
                <c:formatCode>General</c:formatCode>
                <c:ptCount val="1"/>
                <c:pt idx="0">
                  <c:v>0.17767266107386462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2-4E86-8B96-771B6EF5992B}"/>
            </c:ext>
          </c:extLst>
        </c:ser>
        <c:ser>
          <c:idx val="1"/>
          <c:order val="1"/>
          <c:tx>
            <c:v>Personalización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RNF'!$H$31</c:f>
              <c:numCache>
                <c:formatCode>General</c:formatCode>
                <c:ptCount val="1"/>
                <c:pt idx="0">
                  <c:v>2.2209082634233077E-2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2-4E86-8B96-771B6EF599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3148592"/>
        <c:axId val="553148920"/>
      </c:barChart>
      <c:catAx>
        <c:axId val="55314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53148920"/>
        <c:crosses val="autoZero"/>
        <c:auto val="1"/>
        <c:lblAlgn val="ctr"/>
        <c:lblOffset val="100"/>
        <c:noMultiLvlLbl val="0"/>
      </c:catAx>
      <c:valAx>
        <c:axId val="55314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5314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COMPARACIÓN POR PARES DE LAS CATEGORÍAS DE QOS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Desempeño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RNF'!$H$53</c:f>
              <c:numCache>
                <c:formatCode>General</c:formatCode>
                <c:ptCount val="1"/>
                <c:pt idx="0">
                  <c:v>3.5717055926960846E-2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7-4E9C-8166-AFC872F5D7CE}"/>
            </c:ext>
          </c:extLst>
        </c:ser>
        <c:ser>
          <c:idx val="1"/>
          <c:order val="1"/>
          <c:tx>
            <c:v>Disponibilidad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RNF'!$H$54</c:f>
              <c:numCache>
                <c:formatCode>General</c:formatCode>
                <c:ptCount val="1"/>
                <c:pt idx="0">
                  <c:v>7.1434111853921692E-2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7-4E9C-8166-AFC872F5D7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3125960"/>
        <c:axId val="553124976"/>
      </c:barChart>
      <c:catAx>
        <c:axId val="55312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53124976"/>
        <c:crosses val="autoZero"/>
        <c:auto val="1"/>
        <c:lblAlgn val="ctr"/>
        <c:lblOffset val="100"/>
        <c:noMultiLvlLbl val="0"/>
      </c:catAx>
      <c:valAx>
        <c:axId val="5531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5312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COMPARACIÓN POR PARES DE LAS CATEGORÍAS DE FACTIBILIDAD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Usabilidad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RNF'!$J$76</c:f>
              <c:numCache>
                <c:formatCode>General</c:formatCode>
                <c:ptCount val="1"/>
                <c:pt idx="0">
                  <c:v>7.567518232409183E-2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3-48E3-A482-6F6CBCAB9E3F}"/>
            </c:ext>
          </c:extLst>
        </c:ser>
        <c:ser>
          <c:idx val="1"/>
          <c:order val="1"/>
          <c:tx>
            <c:v>Robustez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RNF'!$J$77</c:f>
              <c:numCache>
                <c:formatCode>General</c:formatCode>
                <c:ptCount val="1"/>
                <c:pt idx="0">
                  <c:v>6.6854137049894416E-2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3-48E3-A482-6F6CBCAB9E3F}"/>
            </c:ext>
          </c:extLst>
        </c:ser>
        <c:ser>
          <c:idx val="2"/>
          <c:order val="2"/>
          <c:tx>
            <c:v>Factibilidad Económica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RNF'!$J$78</c:f>
              <c:numCache>
                <c:formatCode>General</c:formatCode>
                <c:ptCount val="1"/>
                <c:pt idx="0">
                  <c:v>8.507088852820438E-2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33-48E3-A482-6F6CBCAB9E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0167280"/>
        <c:axId val="510168592"/>
      </c:barChart>
      <c:catAx>
        <c:axId val="5101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10168592"/>
        <c:crosses val="autoZero"/>
        <c:auto val="1"/>
        <c:lblAlgn val="ctr"/>
        <c:lblOffset val="100"/>
        <c:noMultiLvlLbl val="0"/>
      </c:catAx>
      <c:valAx>
        <c:axId val="5101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101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9F6723A-CFD7-4CFF-B0F0-BE091E385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</xdr:colOff>
      <xdr:row>37</xdr:row>
      <xdr:rowOff>0</xdr:rowOff>
    </xdr:from>
    <xdr:to>
      <xdr:col>6</xdr:col>
      <xdr:colOff>1</xdr:colOff>
      <xdr:row>54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6877021-DCCC-492E-AC5C-2B49C16D4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6</xdr:col>
      <xdr:colOff>0</xdr:colOff>
      <xdr:row>78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9B356AB-9BFF-4D50-9BD9-97BC4B356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88</xdr:row>
      <xdr:rowOff>0</xdr:rowOff>
    </xdr:from>
    <xdr:to>
      <xdr:col>6</xdr:col>
      <xdr:colOff>0</xdr:colOff>
      <xdr:row>105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8A3CE52-5FB5-45D0-A385-F84D7F57B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761999</xdr:colOff>
      <xdr:row>117</xdr:row>
      <xdr:rowOff>0</xdr:rowOff>
    </xdr:from>
    <xdr:to>
      <xdr:col>6</xdr:col>
      <xdr:colOff>19050</xdr:colOff>
      <xdr:row>131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67A72F8-08F5-4CC8-9A67-3E13A58CF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14287</xdr:rowOff>
    </xdr:from>
    <xdr:to>
      <xdr:col>6</xdr:col>
      <xdr:colOff>0</xdr:colOff>
      <xdr:row>25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E1C81F-3902-4CD5-9ACF-85C2A504C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33336</xdr:colOff>
      <xdr:row>33</xdr:row>
      <xdr:rowOff>185737</xdr:rowOff>
    </xdr:from>
    <xdr:to>
      <xdr:col>6</xdr:col>
      <xdr:colOff>761999</xdr:colOff>
      <xdr:row>48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D5EABC-605C-4E90-83E1-CEA7B55E4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757237</xdr:colOff>
      <xdr:row>56</xdr:row>
      <xdr:rowOff>176212</xdr:rowOff>
    </xdr:from>
    <xdr:to>
      <xdr:col>6</xdr:col>
      <xdr:colOff>752475</xdr:colOff>
      <xdr:row>71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E01F80C-A1CF-4BE0-B0D9-A4B4403A4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80</xdr:row>
      <xdr:rowOff>14287</xdr:rowOff>
    </xdr:from>
    <xdr:to>
      <xdr:col>6</xdr:col>
      <xdr:colOff>0</xdr:colOff>
      <xdr:row>94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60A9C0F-6F1D-406D-AB1B-4231564A9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</xdr:colOff>
      <xdr:row>104</xdr:row>
      <xdr:rowOff>185737</xdr:rowOff>
    </xdr:from>
    <xdr:to>
      <xdr:col>6</xdr:col>
      <xdr:colOff>0</xdr:colOff>
      <xdr:row>119</xdr:row>
      <xdr:rowOff>71437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D108027-B061-43E8-A57F-C10ADA705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A0719-0507-4110-AE7B-047D48D6E13C}">
  <dimension ref="B1:N136"/>
  <sheetViews>
    <sheetView tabSelected="1" topLeftCell="B1" workbookViewId="0">
      <selection activeCell="I116" sqref="I116"/>
    </sheetView>
  </sheetViews>
  <sheetFormatPr baseColWidth="10" defaultRowHeight="15" x14ac:dyDescent="0.25"/>
  <cols>
    <col min="1" max="2" width="11.42578125" style="106"/>
    <col min="3" max="4" width="16.7109375" style="104" customWidth="1"/>
    <col min="5" max="5" width="24.42578125" style="104" customWidth="1"/>
    <col min="6" max="6" width="22.7109375" style="105" customWidth="1"/>
    <col min="7" max="8" width="11.42578125" style="106"/>
    <col min="9" max="9" width="16.7109375" style="106" customWidth="1"/>
    <col min="10" max="10" width="11.42578125" style="106"/>
    <col min="11" max="11" width="24.28515625" style="106" customWidth="1"/>
    <col min="12" max="13" width="11.42578125" style="106"/>
    <col min="14" max="14" width="32" style="106" customWidth="1"/>
    <col min="15" max="16384" width="11.42578125" style="106"/>
  </cols>
  <sheetData>
    <row r="1" spans="3:14" ht="15.75" thickBot="1" x14ac:dyDescent="0.3"/>
    <row r="2" spans="3:14" ht="19.5" thickBot="1" x14ac:dyDescent="0.3">
      <c r="C2" s="107" t="s">
        <v>20</v>
      </c>
      <c r="D2" s="108"/>
      <c r="E2" s="108"/>
      <c r="F2" s="109"/>
      <c r="I2" s="110" t="s">
        <v>14</v>
      </c>
      <c r="J2" s="111"/>
      <c r="K2" s="111"/>
      <c r="L2" s="111"/>
      <c r="M2" s="111"/>
      <c r="N2" s="112"/>
    </row>
    <row r="3" spans="3:14" ht="45.75" thickBot="1" x14ac:dyDescent="0.3">
      <c r="C3" s="113" t="s">
        <v>15</v>
      </c>
      <c r="D3" s="114" t="s">
        <v>16</v>
      </c>
      <c r="E3" s="113" t="s">
        <v>18</v>
      </c>
      <c r="F3" s="115" t="s">
        <v>19</v>
      </c>
      <c r="I3" s="116" t="s">
        <v>0</v>
      </c>
      <c r="J3" s="117" t="s">
        <v>17</v>
      </c>
      <c r="K3" s="118"/>
      <c r="L3" s="119" t="s">
        <v>1</v>
      </c>
      <c r="M3" s="120"/>
      <c r="N3" s="121"/>
    </row>
    <row r="4" spans="3:14" ht="15.75" thickBot="1" x14ac:dyDescent="0.3">
      <c r="C4" s="122" t="s">
        <v>23</v>
      </c>
      <c r="D4" s="123" t="s">
        <v>24</v>
      </c>
      <c r="E4" s="124" t="s">
        <v>25</v>
      </c>
      <c r="F4" s="125">
        <v>5</v>
      </c>
      <c r="I4" s="126">
        <v>1</v>
      </c>
      <c r="J4" s="127" t="s">
        <v>2</v>
      </c>
      <c r="K4" s="128"/>
      <c r="L4" s="127" t="s">
        <v>3</v>
      </c>
      <c r="M4" s="129"/>
      <c r="N4" s="128"/>
    </row>
    <row r="5" spans="3:14" ht="15.75" thickBot="1" x14ac:dyDescent="0.3">
      <c r="C5" s="122" t="s">
        <v>23</v>
      </c>
      <c r="D5" s="123" t="s">
        <v>44</v>
      </c>
      <c r="E5" s="124" t="s">
        <v>26</v>
      </c>
      <c r="F5" s="125">
        <v>5</v>
      </c>
      <c r="I5" s="126">
        <v>3</v>
      </c>
      <c r="J5" s="127" t="s">
        <v>4</v>
      </c>
      <c r="K5" s="128"/>
      <c r="L5" s="127" t="s">
        <v>5</v>
      </c>
      <c r="M5" s="129"/>
      <c r="N5" s="128"/>
    </row>
    <row r="6" spans="3:14" ht="15.75" thickBot="1" x14ac:dyDescent="0.3">
      <c r="C6" s="122" t="s">
        <v>23</v>
      </c>
      <c r="D6" s="123" t="s">
        <v>45</v>
      </c>
      <c r="E6" s="124" t="s">
        <v>26</v>
      </c>
      <c r="F6" s="125">
        <v>3</v>
      </c>
      <c r="I6" s="126">
        <v>5</v>
      </c>
      <c r="J6" s="127" t="s">
        <v>6</v>
      </c>
      <c r="K6" s="128"/>
      <c r="L6" s="127" t="s">
        <v>7</v>
      </c>
      <c r="M6" s="129"/>
      <c r="N6" s="128"/>
    </row>
    <row r="7" spans="3:14" ht="15.75" thickBot="1" x14ac:dyDescent="0.3">
      <c r="C7" s="122" t="s">
        <v>24</v>
      </c>
      <c r="D7" s="130" t="s">
        <v>44</v>
      </c>
      <c r="E7" s="131" t="s">
        <v>26</v>
      </c>
      <c r="F7" s="132">
        <v>2</v>
      </c>
      <c r="I7" s="126">
        <v>7</v>
      </c>
      <c r="J7" s="127" t="s">
        <v>8</v>
      </c>
      <c r="K7" s="128"/>
      <c r="L7" s="127" t="s">
        <v>9</v>
      </c>
      <c r="M7" s="129"/>
      <c r="N7" s="128"/>
    </row>
    <row r="8" spans="3:14" ht="15.75" thickBot="1" x14ac:dyDescent="0.3">
      <c r="C8" s="133" t="s">
        <v>24</v>
      </c>
      <c r="D8" s="123" t="s">
        <v>45</v>
      </c>
      <c r="E8" s="124" t="s">
        <v>26</v>
      </c>
      <c r="F8" s="125">
        <v>2</v>
      </c>
      <c r="I8" s="126">
        <v>9</v>
      </c>
      <c r="J8" s="127" t="s">
        <v>10</v>
      </c>
      <c r="K8" s="128"/>
      <c r="L8" s="127" t="s">
        <v>11</v>
      </c>
      <c r="M8" s="129"/>
      <c r="N8" s="128"/>
    </row>
    <row r="9" spans="3:14" ht="15.75" thickBot="1" x14ac:dyDescent="0.3">
      <c r="C9" s="122" t="s">
        <v>44</v>
      </c>
      <c r="D9" s="123" t="s">
        <v>45</v>
      </c>
      <c r="E9" s="124" t="s">
        <v>26</v>
      </c>
      <c r="F9" s="125">
        <v>8</v>
      </c>
      <c r="I9" s="126" t="s">
        <v>12</v>
      </c>
      <c r="J9" s="127" t="s">
        <v>13</v>
      </c>
      <c r="K9" s="128"/>
      <c r="L9" s="127" t="s">
        <v>13</v>
      </c>
      <c r="M9" s="129"/>
      <c r="N9" s="128"/>
    </row>
    <row r="10" spans="3:14" x14ac:dyDescent="0.25">
      <c r="C10" s="106"/>
      <c r="D10" s="106"/>
      <c r="E10" s="106"/>
      <c r="F10" s="106"/>
    </row>
    <row r="11" spans="3:14" x14ac:dyDescent="0.25">
      <c r="C11" s="106"/>
      <c r="D11" s="104" t="str">
        <f>IF('Matrices RNF'!S10&lt;0.1,"CRITERIOS CONSISTENTES","CRITERIOS INCONSISTENTES")</f>
        <v>CRITERIOS INCONSISTENTES</v>
      </c>
      <c r="E11" s="106"/>
      <c r="F11" s="106"/>
    </row>
    <row r="12" spans="3:14" x14ac:dyDescent="0.25">
      <c r="C12" s="106"/>
      <c r="D12" s="106"/>
      <c r="E12" s="106"/>
      <c r="F12" s="106"/>
    </row>
    <row r="13" spans="3:14" x14ac:dyDescent="0.25">
      <c r="C13" s="106"/>
      <c r="D13" s="106"/>
      <c r="E13" s="106"/>
      <c r="F13" s="106"/>
    </row>
    <row r="15" spans="3:14" x14ac:dyDescent="0.25">
      <c r="E15" s="134"/>
      <c r="H15" s="104"/>
    </row>
    <row r="31" spans="9:9" x14ac:dyDescent="0.25">
      <c r="I31" s="135"/>
    </row>
    <row r="32" spans="9:9" ht="15.75" thickBot="1" x14ac:dyDescent="0.3"/>
    <row r="33" spans="3:6" ht="33.75" customHeight="1" thickBot="1" x14ac:dyDescent="0.3">
      <c r="C33" s="136" t="s">
        <v>46</v>
      </c>
      <c r="D33" s="137"/>
      <c r="E33" s="137"/>
      <c r="F33" s="138"/>
    </row>
    <row r="34" spans="3:6" ht="60.75" thickBot="1" x14ac:dyDescent="0.3">
      <c r="C34" s="113" t="s">
        <v>38</v>
      </c>
      <c r="D34" s="114" t="s">
        <v>39</v>
      </c>
      <c r="E34" s="113" t="s">
        <v>18</v>
      </c>
      <c r="F34" s="115" t="s">
        <v>40</v>
      </c>
    </row>
    <row r="35" spans="3:6" ht="15.75" thickBot="1" x14ac:dyDescent="0.3">
      <c r="C35" s="139" t="s">
        <v>47</v>
      </c>
      <c r="D35" s="139" t="s">
        <v>48</v>
      </c>
      <c r="E35" s="124" t="s">
        <v>25</v>
      </c>
      <c r="F35" s="125">
        <v>8</v>
      </c>
    </row>
    <row r="36" spans="3:6" x14ac:dyDescent="0.25">
      <c r="C36" s="106"/>
      <c r="D36" s="106"/>
      <c r="E36" s="106"/>
      <c r="F36" s="106"/>
    </row>
    <row r="37" spans="3:6" x14ac:dyDescent="0.25">
      <c r="C37" s="106"/>
      <c r="D37" s="106"/>
      <c r="E37" s="106"/>
      <c r="F37" s="106"/>
    </row>
    <row r="56" spans="3:6" ht="15.75" thickBot="1" x14ac:dyDescent="0.3"/>
    <row r="57" spans="3:6" ht="31.5" customHeight="1" thickBot="1" x14ac:dyDescent="0.3">
      <c r="C57" s="140" t="s">
        <v>49</v>
      </c>
      <c r="D57" s="141"/>
      <c r="E57" s="141"/>
      <c r="F57" s="142"/>
    </row>
    <row r="58" spans="3:6" ht="60.75" thickBot="1" x14ac:dyDescent="0.3">
      <c r="C58" s="143" t="s">
        <v>38</v>
      </c>
      <c r="D58" s="144" t="s">
        <v>39</v>
      </c>
      <c r="E58" s="145" t="s">
        <v>18</v>
      </c>
      <c r="F58" s="146" t="s">
        <v>40</v>
      </c>
    </row>
    <row r="59" spans="3:6" ht="15.75" thickBot="1" x14ac:dyDescent="0.3">
      <c r="C59" s="147" t="s">
        <v>50</v>
      </c>
      <c r="D59" s="139" t="s">
        <v>51</v>
      </c>
      <c r="E59" s="148" t="s">
        <v>26</v>
      </c>
      <c r="F59" s="149">
        <v>2</v>
      </c>
    </row>
    <row r="60" spans="3:6" x14ac:dyDescent="0.25">
      <c r="C60" s="106"/>
      <c r="D60" s="106"/>
      <c r="E60" s="106"/>
      <c r="F60" s="106"/>
    </row>
    <row r="61" spans="3:6" x14ac:dyDescent="0.25">
      <c r="C61" s="106"/>
      <c r="D61" s="106"/>
      <c r="E61" s="106"/>
      <c r="F61" s="106"/>
    </row>
    <row r="80" spans="3:6" ht="15.75" thickBot="1" x14ac:dyDescent="0.3">
      <c r="C80" s="150"/>
      <c r="D80" s="150"/>
      <c r="E80" s="150"/>
      <c r="F80" s="151"/>
    </row>
    <row r="81" spans="2:6" ht="31.5" customHeight="1" thickBot="1" x14ac:dyDescent="0.3">
      <c r="B81" s="152"/>
      <c r="C81" s="153" t="s">
        <v>52</v>
      </c>
      <c r="D81" s="153"/>
      <c r="E81" s="153"/>
      <c r="F81" s="154"/>
    </row>
    <row r="82" spans="2:6" ht="60.75" thickBot="1" x14ac:dyDescent="0.3">
      <c r="C82" s="155" t="s">
        <v>38</v>
      </c>
      <c r="D82" s="113" t="s">
        <v>39</v>
      </c>
      <c r="E82" s="156" t="s">
        <v>18</v>
      </c>
      <c r="F82" s="157" t="s">
        <v>40</v>
      </c>
    </row>
    <row r="83" spans="2:6" ht="15.75" thickBot="1" x14ac:dyDescent="0.3">
      <c r="C83" s="122" t="s">
        <v>22</v>
      </c>
      <c r="D83" s="122" t="s">
        <v>21</v>
      </c>
      <c r="E83" s="124" t="s">
        <v>26</v>
      </c>
      <c r="F83" s="125">
        <v>4</v>
      </c>
    </row>
    <row r="84" spans="2:6" ht="30.75" thickBot="1" x14ac:dyDescent="0.3">
      <c r="C84" s="122" t="s">
        <v>22</v>
      </c>
      <c r="D84" s="139" t="s">
        <v>53</v>
      </c>
      <c r="E84" s="124" t="s">
        <v>25</v>
      </c>
      <c r="F84" s="125">
        <v>4</v>
      </c>
    </row>
    <row r="85" spans="2:6" ht="30.75" thickBot="1" x14ac:dyDescent="0.3">
      <c r="C85" s="122" t="s">
        <v>21</v>
      </c>
      <c r="D85" s="139" t="s">
        <v>53</v>
      </c>
      <c r="E85" s="124" t="s">
        <v>26</v>
      </c>
      <c r="F85" s="125">
        <v>9</v>
      </c>
    </row>
    <row r="86" spans="2:6" x14ac:dyDescent="0.25">
      <c r="C86" s="106"/>
      <c r="D86" s="106" t="str">
        <f>'Matrices RNF'!G79</f>
        <v>CRITERIOS INCONSISTENTES</v>
      </c>
      <c r="E86" s="106"/>
      <c r="F86" s="106"/>
    </row>
    <row r="87" spans="2:6" x14ac:dyDescent="0.25">
      <c r="C87" s="106"/>
      <c r="D87" s="106"/>
      <c r="E87" s="106"/>
      <c r="F87" s="106"/>
    </row>
    <row r="88" spans="2:6" x14ac:dyDescent="0.25">
      <c r="C88" s="106"/>
      <c r="D88" s="106"/>
      <c r="E88" s="106"/>
      <c r="F88" s="106"/>
    </row>
    <row r="107" spans="2:10" ht="15.75" thickBot="1" x14ac:dyDescent="0.3"/>
    <row r="108" spans="2:10" ht="31.5" customHeight="1" thickBot="1" x14ac:dyDescent="0.3">
      <c r="C108" s="140" t="s">
        <v>54</v>
      </c>
      <c r="D108" s="141"/>
      <c r="E108" s="141"/>
      <c r="F108" s="142"/>
    </row>
    <row r="109" spans="2:10" ht="60.75" thickBot="1" x14ac:dyDescent="0.3">
      <c r="C109" s="144" t="s">
        <v>38</v>
      </c>
      <c r="D109" s="144" t="s">
        <v>39</v>
      </c>
      <c r="E109" s="144" t="s">
        <v>18</v>
      </c>
      <c r="F109" s="146" t="s">
        <v>40</v>
      </c>
    </row>
    <row r="110" spans="2:10" ht="15.75" thickBot="1" x14ac:dyDescent="0.3">
      <c r="B110" s="152"/>
      <c r="C110" s="139" t="s">
        <v>55</v>
      </c>
      <c r="D110" s="158" t="s">
        <v>56</v>
      </c>
      <c r="E110" s="159" t="s">
        <v>25</v>
      </c>
      <c r="F110" s="149">
        <v>8</v>
      </c>
      <c r="J110" s="160"/>
    </row>
    <row r="111" spans="2:10" ht="15.75" thickBot="1" x14ac:dyDescent="0.3">
      <c r="B111" s="160"/>
      <c r="C111" s="139" t="s">
        <v>55</v>
      </c>
      <c r="D111" s="122" t="s">
        <v>57</v>
      </c>
      <c r="E111" s="159" t="s">
        <v>26</v>
      </c>
      <c r="F111" s="149">
        <v>4</v>
      </c>
    </row>
    <row r="112" spans="2:10" ht="15.75" thickBot="1" x14ac:dyDescent="0.3">
      <c r="B112" s="160"/>
      <c r="C112" s="139" t="s">
        <v>55</v>
      </c>
      <c r="D112" s="122" t="s">
        <v>58</v>
      </c>
      <c r="E112" s="159" t="s">
        <v>25</v>
      </c>
      <c r="F112" s="149">
        <v>7</v>
      </c>
    </row>
    <row r="113" spans="2:6" ht="15.75" thickBot="1" x14ac:dyDescent="0.3">
      <c r="B113" s="152"/>
      <c r="C113" s="122" t="s">
        <v>56</v>
      </c>
      <c r="D113" s="161" t="s">
        <v>57</v>
      </c>
      <c r="E113" s="159" t="s">
        <v>26</v>
      </c>
      <c r="F113" s="149">
        <v>4</v>
      </c>
    </row>
    <row r="114" spans="2:6" ht="15.75" thickBot="1" x14ac:dyDescent="0.3">
      <c r="B114" s="152"/>
      <c r="C114" s="122" t="s">
        <v>56</v>
      </c>
      <c r="D114" s="161" t="s">
        <v>58</v>
      </c>
      <c r="E114" s="159" t="s">
        <v>25</v>
      </c>
      <c r="F114" s="149">
        <v>8</v>
      </c>
    </row>
    <row r="115" spans="2:6" ht="15.75" thickBot="1" x14ac:dyDescent="0.3">
      <c r="B115" s="152"/>
      <c r="C115" s="122" t="s">
        <v>57</v>
      </c>
      <c r="D115" s="161" t="s">
        <v>58</v>
      </c>
      <c r="E115" s="159" t="s">
        <v>25</v>
      </c>
      <c r="F115" s="149">
        <v>8</v>
      </c>
    </row>
    <row r="116" spans="2:6" x14ac:dyDescent="0.25">
      <c r="D116" s="104" t="str">
        <f>'Matrices RNF'!H103</f>
        <v>CRITERIOS INCONSISTENTES</v>
      </c>
    </row>
    <row r="131" spans="2:6" x14ac:dyDescent="0.25">
      <c r="C131" s="106"/>
      <c r="D131" s="106"/>
      <c r="E131" s="106"/>
      <c r="F131" s="106"/>
    </row>
    <row r="132" spans="2:6" x14ac:dyDescent="0.25">
      <c r="C132" s="106"/>
      <c r="D132" s="106"/>
      <c r="E132" s="106"/>
      <c r="F132" s="106"/>
    </row>
    <row r="133" spans="2:6" x14ac:dyDescent="0.25">
      <c r="C133" s="106"/>
      <c r="D133" s="106"/>
      <c r="E133" s="106"/>
      <c r="F133" s="106"/>
    </row>
    <row r="134" spans="2:6" x14ac:dyDescent="0.25">
      <c r="B134" s="152"/>
      <c r="C134" s="106"/>
      <c r="D134" s="106"/>
      <c r="E134" s="106"/>
      <c r="F134" s="106"/>
    </row>
    <row r="135" spans="2:6" x14ac:dyDescent="0.25">
      <c r="B135" s="160"/>
      <c r="C135" s="106"/>
      <c r="D135" s="106"/>
      <c r="E135" s="106"/>
      <c r="F135" s="106"/>
    </row>
    <row r="136" spans="2:6" x14ac:dyDescent="0.25">
      <c r="B136" s="160"/>
      <c r="C136" s="106"/>
      <c r="D136" s="106"/>
      <c r="E136" s="106"/>
      <c r="F136" s="106"/>
    </row>
  </sheetData>
  <sheetProtection algorithmName="SHA-512" hashValue="S+dDaXtCd6Pe5oSpxLRQfpRZ3D+zDvSQPS1ZjQImw+k/n5CN8KcG0eTQWM3fnvTvMD5DZSyTHqMETqb213WDoQ==" saltValue="7MmKZjNaxJK3MgCCv/yLGw==" spinCount="100000" sheet="1" objects="1" scenarios="1"/>
  <protectedRanges>
    <protectedRange algorithmName="SHA-512" hashValue="+SHi5yFbE7yfOATTvtIzJ/MlEGVPJoCmAQK0bZDiEgm0yGoeu90lnTRBM43BwfrILdODOxN7eU7mP1RRu5Q3ZQ==" saltValue="9PCpXpNvsHfcFxe33b7Mrw==" spinCount="100000" sqref="E110:F115" name="Seguridad"/>
    <protectedRange algorithmName="SHA-512" hashValue="lNUWItvvYmJ/s+qFMp8AWC1/dNCOmH2PRFIjWV6visfvX/FDEgZt3f2vEhF5UST1VpRqE0n+wCcAu5CEZyssxQ==" saltValue="kPyJaNDDE8JBVzZvkZQeJQ==" spinCount="100000" sqref="E83:F85" name="Factibilidad"/>
    <protectedRange algorithmName="SHA-512" hashValue="mCsnntUYMDR9mPpyuONKXnxlmmtg1zxGppV8jRSpdZWCD6cDqNq7yhK8WGpO4RLtLjwNIJ1Bemg/jPLz48zVsg==" saltValue="K7431L2Cw5C7gz1Jkl4TUQ==" spinCount="100000" sqref="E59:F59" name="QoS"/>
    <protectedRange algorithmName="SHA-512" hashValue="9R5y5bsskQJW3CFq9ZQwox5xcYYCPv52HZjmF4wba8PJm+L08T5puEHSUAhPIZREghapx0lhb4OpmtmaRJgtQg==" saltValue="al7CnO4aIDDf9H6DyJnUcQ==" spinCount="100000" sqref="E35:F35" name="Adaptabilidad"/>
    <protectedRange algorithmName="SHA-512" hashValue="5rPcyS9lqq83vVyPXGus5UxwDWIEsYYQKPVcFcNzybeYfJqPQbw49rTJ+gn04OyAR40xafKgNy2/NGaYsC8r2w==" saltValue="xB2aTMLg0djyD33T44iFLw==" spinCount="100000" sqref="E4:F9" name="RNF"/>
  </protectedRanges>
  <mergeCells count="20">
    <mergeCell ref="C108:F108"/>
    <mergeCell ref="L9:N9"/>
    <mergeCell ref="I2:N2"/>
    <mergeCell ref="J6:K6"/>
    <mergeCell ref="L6:N6"/>
    <mergeCell ref="J7:K7"/>
    <mergeCell ref="L7:N7"/>
    <mergeCell ref="J8:K8"/>
    <mergeCell ref="L8:N8"/>
    <mergeCell ref="J3:K3"/>
    <mergeCell ref="L3:N3"/>
    <mergeCell ref="J4:K4"/>
    <mergeCell ref="L4:N4"/>
    <mergeCell ref="J5:K5"/>
    <mergeCell ref="L5:N5"/>
    <mergeCell ref="C2:F2"/>
    <mergeCell ref="C33:F33"/>
    <mergeCell ref="C57:F57"/>
    <mergeCell ref="C81:F81"/>
    <mergeCell ref="J9:K9"/>
  </mergeCells>
  <conditionalFormatting sqref="D39">
    <cfRule type="expression" dxfId="10" priority="7">
      <formula>$D$39="CRITERIOS INCONSISTENTES"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E46E82B4-B62D-4853-BA84-986A97477E7D}">
            <xm:f>'Matrices RNF'!$O$59&gt;0.1</xm:f>
            <x14:dxf>
              <font>
                <color rgb="FFFF0000"/>
              </font>
            </x14:dxf>
          </x14:cfRule>
          <xm:sqref>D63</xm:sqref>
        </x14:conditionalFormatting>
        <x14:conditionalFormatting xmlns:xm="http://schemas.microsoft.com/office/excel/2006/main">
          <x14:cfRule type="expression" priority="5" id="{CCCF98DA-C269-43B5-9000-6CC3B90AFD87}">
            <xm:f>'Matrices RNF'!$Q$82&gt;0.1</xm:f>
            <x14:dxf>
              <font>
                <color rgb="FFFF0000"/>
              </font>
            </x14:dxf>
          </x14:cfRule>
          <xm:sqref>D90</xm:sqref>
        </x14:conditionalFormatting>
        <x14:conditionalFormatting xmlns:xm="http://schemas.microsoft.com/office/excel/2006/main">
          <x14:cfRule type="expression" priority="4" id="{47C5ADBC-4CE9-4F2A-BD82-363D37085948}">
            <xm:f>'Matrices RNF'!$O$107&gt;0.1</xm:f>
            <x14:dxf>
              <font>
                <color rgb="FFFF0000"/>
              </font>
            </x14:dxf>
          </x14:cfRule>
          <xm:sqref>D114</xm:sqref>
        </x14:conditionalFormatting>
        <x14:conditionalFormatting xmlns:xm="http://schemas.microsoft.com/office/excel/2006/main">
          <x14:cfRule type="expression" priority="3" id="{EF8F8863-E548-4946-A35D-333495F62D33}">
            <xm:f>'Matrices RNF'!$O$130&gt;0.1</xm:f>
            <x14:dxf>
              <font>
                <color rgb="FFFF0000"/>
              </font>
            </x14:dxf>
          </x14:cfRule>
          <xm:sqref>D138</xm:sqref>
        </x14:conditionalFormatting>
        <x14:conditionalFormatting xmlns:xm="http://schemas.microsoft.com/office/excel/2006/main">
          <x14:cfRule type="expression" priority="305" id="{A054223F-16E7-4CE8-860C-1F0A04158B49}">
            <xm:f>'Matrices RNF'!$S$10&gt;0.1</xm:f>
            <x14:dxf>
              <font>
                <color rgb="FFFF0000"/>
              </font>
            </x14:dxf>
          </x14:cfRule>
          <xm:sqref>D11</xm:sqref>
        </x14:conditionalFormatting>
        <x14:conditionalFormatting xmlns:xm="http://schemas.microsoft.com/office/excel/2006/main">
          <x14:cfRule type="expression" priority="2" id="{92C0E8DF-79FA-43E5-B81C-AC100C38B7E2}">
            <xm:f>'Matrices RNF'!$P$82&gt;0.1</xm:f>
            <x14:dxf>
              <font>
                <color rgb="FFFF0000"/>
              </font>
            </x14:dxf>
          </x14:cfRule>
          <xm:sqref>D86</xm:sqref>
        </x14:conditionalFormatting>
        <x14:conditionalFormatting xmlns:xm="http://schemas.microsoft.com/office/excel/2006/main">
          <x14:cfRule type="expression" priority="1" id="{D5AB76D1-81F9-46CC-9F16-D05E8DBA453F}">
            <xm:f>'Matrices RNF'!$S$106&gt;0.1</xm:f>
            <x14:dxf>
              <font>
                <color rgb="FFFF0000"/>
              </font>
            </x14:dxf>
          </x14:cfRule>
          <xm:sqref>D116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Title="Error" error="Elija opción A o B." xr:uid="{26B62B8D-5DAB-4704-9835-A3DA1ACBFD39}">
          <x14:formula1>
            <xm:f>temp!$D$3:$D$4</xm:f>
          </x14:formula1>
          <xm:sqref>E4:E13</xm:sqref>
        </x14:dataValidation>
        <x14:dataValidation type="list" allowBlank="1" showInputMessage="1" showErrorMessage="1" errorTitle="Error" error="Elija un nivel entre 1 y 8." xr:uid="{065660DF-1471-45E4-940F-E1B8C8E9A760}">
          <x14:formula1>
            <xm:f>temp!$E$3:$E$11</xm:f>
          </x14:formula1>
          <xm:sqref>F4:F13</xm:sqref>
        </x14:dataValidation>
        <x14:dataValidation type="list" allowBlank="1" showInputMessage="1" showErrorMessage="1" errorTitle="Error" error="Especifique una opción: A o B." xr:uid="{58337F0A-8910-41B5-9538-EC7074B28DBD}">
          <x14:formula1>
            <xm:f>temp!$D$3:$D$4</xm:f>
          </x14:formula1>
          <xm:sqref>E35:E37</xm:sqref>
        </x14:dataValidation>
        <x14:dataValidation type="list" allowBlank="1" showInputMessage="1" showErrorMessage="1" errorTitle="Error" error="Especifique un nivel entre 1 y 9." xr:uid="{96E014D9-35A4-465C-ABF9-0F6AA23A6EB8}">
          <x14:formula1>
            <xm:f>temp!$E$3:$E$11</xm:f>
          </x14:formula1>
          <xm:sqref>F35:F37</xm:sqref>
        </x14:dataValidation>
        <x14:dataValidation type="list" allowBlank="1" showInputMessage="1" showErrorMessage="1" errorTitle="Error" error="Especifique opción A o B." xr:uid="{54C35175-774F-496A-B699-373215FE5E6E}">
          <x14:formula1>
            <xm:f>temp!$D$3:$D$4</xm:f>
          </x14:formula1>
          <xm:sqref>E59:E61</xm:sqref>
        </x14:dataValidation>
        <x14:dataValidation type="list" allowBlank="1" showInputMessage="1" showErrorMessage="1" errorTitle="Error" error="Especifique un nivel de importancia entre 1 y 9." xr:uid="{D0005B82-9E70-4209-A1E6-ABA2C7CF5BAD}">
          <x14:formula1>
            <xm:f>temp!$E$3:$E$11</xm:f>
          </x14:formula1>
          <xm:sqref>F59:F61 F83:F88 F134:F136 F110:F115</xm:sqref>
        </x14:dataValidation>
        <x14:dataValidation type="list" allowBlank="1" showInputMessage="1" showErrorMessage="1" errorTitle="Error" error="Especifique el atributo A o B." xr:uid="{40B9DDD8-9A26-403B-A01D-4D9A9439AFA6}">
          <x14:formula1>
            <xm:f>temp!$D$3:$D$4</xm:f>
          </x14:formula1>
          <xm:sqref>E83:E88</xm:sqref>
        </x14:dataValidation>
        <x14:dataValidation type="list" allowBlank="1" showInputMessage="1" showErrorMessage="1" errorTitle="Error" error="Especifique un atributo: A o B." xr:uid="{C7A91910-2382-4AA9-8DA7-B4ED937A29A7}">
          <x14:formula1>
            <xm:f>temp!$D$3:$D$4</xm:f>
          </x14:formula1>
          <xm:sqref>E134:E136 E110:E115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4B81D-609C-4720-ABCB-1B68A758FABB}">
  <dimension ref="B1:S130"/>
  <sheetViews>
    <sheetView topLeftCell="A67" workbookViewId="0">
      <selection activeCell="L77" sqref="L77"/>
    </sheetView>
  </sheetViews>
  <sheetFormatPr baseColWidth="10" defaultRowHeight="15" x14ac:dyDescent="0.25"/>
  <cols>
    <col min="2" max="2" width="15.85546875" style="1" customWidth="1"/>
    <col min="3" max="3" width="14.7109375" customWidth="1"/>
    <col min="4" max="4" width="16.42578125" customWidth="1"/>
    <col min="5" max="5" width="14.140625" customWidth="1"/>
    <col min="11" max="11" width="11.42578125" style="11"/>
    <col min="14" max="15" width="11.42578125" style="1"/>
    <col min="16" max="16" width="11.42578125" style="14"/>
    <col min="17" max="19" width="11.42578125" style="29"/>
  </cols>
  <sheetData>
    <row r="1" spans="2:19" ht="15.75" thickBot="1" x14ac:dyDescent="0.3"/>
    <row r="2" spans="2:19" ht="15.75" thickBot="1" x14ac:dyDescent="0.3">
      <c r="B2" s="93" t="s">
        <v>28</v>
      </c>
      <c r="C2" s="93"/>
      <c r="D2" s="93"/>
      <c r="E2" s="93"/>
      <c r="F2" s="93"/>
      <c r="G2" s="93"/>
      <c r="H2" s="93"/>
      <c r="I2" s="93"/>
      <c r="J2" s="93"/>
      <c r="K2" s="93"/>
      <c r="M2" s="94" t="s">
        <v>31</v>
      </c>
      <c r="N2" s="94"/>
      <c r="O2" s="94"/>
      <c r="P2" s="94"/>
      <c r="Q2" s="30" t="s">
        <v>32</v>
      </c>
      <c r="R2" s="29" t="s">
        <v>33</v>
      </c>
      <c r="S2" s="29" t="s">
        <v>34</v>
      </c>
    </row>
    <row r="3" spans="2:19" ht="60.75" thickBot="1" x14ac:dyDescent="0.3">
      <c r="B3" s="4"/>
      <c r="C3" s="59" t="s">
        <v>23</v>
      </c>
      <c r="D3" s="57" t="s">
        <v>24</v>
      </c>
      <c r="E3" s="57" t="s">
        <v>44</v>
      </c>
      <c r="F3" s="57" t="s">
        <v>45</v>
      </c>
      <c r="G3" s="92" t="s">
        <v>29</v>
      </c>
      <c r="H3" s="92"/>
      <c r="I3" s="92"/>
      <c r="J3" s="92"/>
      <c r="K3" s="12" t="s">
        <v>30</v>
      </c>
      <c r="M3" s="27">
        <f>C4*K$4</f>
        <v>0.19988174370809772</v>
      </c>
      <c r="N3" s="27">
        <f>D4*K$5</f>
        <v>0.5357558389044127</v>
      </c>
      <c r="O3" s="27">
        <f>E4*K$6</f>
        <v>4.5520041580438125E-2</v>
      </c>
      <c r="P3" s="28">
        <f>F4*K$7</f>
        <v>0.15512229353627638</v>
      </c>
      <c r="Q3" s="30">
        <f>SUM(M3:P3)</f>
        <v>0.93627991772922492</v>
      </c>
      <c r="R3" s="29">
        <f>K4</f>
        <v>0.19988174370809772</v>
      </c>
      <c r="S3" s="29">
        <f>Q3/R3</f>
        <v>4.6841692510774999</v>
      </c>
    </row>
    <row r="4" spans="2:19" ht="15.75" thickBot="1" x14ac:dyDescent="0.3">
      <c r="B4" s="13" t="s">
        <v>23</v>
      </c>
      <c r="C4" s="16">
        <v>1</v>
      </c>
      <c r="D4" s="17">
        <f>IF('Prioridades RNF'!E4="A",'Prioridades RNF'!F4,1/'Prioridades RNF'!F4)</f>
        <v>5</v>
      </c>
      <c r="E4" s="6">
        <f>IF('Prioridades RNF'!E5="A",'Prioridades RNF'!F5,1/'Prioridades RNF'!F5)</f>
        <v>0.2</v>
      </c>
      <c r="F4" s="6">
        <f>IF('Prioridades RNF'!E6="A",'Prioridades RNF'!F6,1/'Prioridades RNF'!F6)</f>
        <v>0.33333333333333331</v>
      </c>
      <c r="G4" s="18">
        <f>C4/C8</f>
        <v>0.10869565217391305</v>
      </c>
      <c r="H4" s="18">
        <f t="shared" ref="H4:J7" si="0">D4/D$8</f>
        <v>0.5</v>
      </c>
      <c r="I4" s="18">
        <f t="shared" si="0"/>
        <v>2.0618556701030931E-2</v>
      </c>
      <c r="J4" s="18">
        <f t="shared" si="0"/>
        <v>0.1702127659574468</v>
      </c>
      <c r="K4" s="19">
        <f>AVERAGE(G4:J4)</f>
        <v>0.19988174370809772</v>
      </c>
      <c r="M4" s="27">
        <f>C5*K$4</f>
        <v>3.9976348741619545E-2</v>
      </c>
      <c r="N4" s="27">
        <f>D5*K$5</f>
        <v>0.10715116778088254</v>
      </c>
      <c r="O4" s="27">
        <f>E5*K$6</f>
        <v>0.11380010395109531</v>
      </c>
      <c r="P4" s="28">
        <f>F5*K$7</f>
        <v>0.2326834403044146</v>
      </c>
      <c r="Q4" s="30">
        <f>SUM(M4:P4)</f>
        <v>0.49361106077801198</v>
      </c>
      <c r="R4" s="29">
        <f>K5</f>
        <v>0.10715116778088254</v>
      </c>
      <c r="S4" s="29">
        <f>Q4/R4</f>
        <v>4.6066792457868102</v>
      </c>
    </row>
    <row r="5" spans="2:19" ht="15.75" thickBot="1" x14ac:dyDescent="0.3">
      <c r="B5" s="10" t="s">
        <v>24</v>
      </c>
      <c r="C5" s="20">
        <f>1/D4</f>
        <v>0.2</v>
      </c>
      <c r="D5" s="21">
        <v>1</v>
      </c>
      <c r="E5" s="22">
        <f>IF('Prioridades RNF'!E7="A",'Prioridades RNF'!F7,1/'Prioridades RNF'!F7)</f>
        <v>0.5</v>
      </c>
      <c r="F5" s="6">
        <f>IF('Prioridades RNF'!E8="A",'Prioridades RNF'!F8,1/'Prioridades RNF'!F8)</f>
        <v>0.5</v>
      </c>
      <c r="G5" s="18">
        <f>C5/C8</f>
        <v>2.1739130434782612E-2</v>
      </c>
      <c r="H5" s="18">
        <f t="shared" si="0"/>
        <v>0.1</v>
      </c>
      <c r="I5" s="18">
        <f t="shared" si="0"/>
        <v>5.1546391752577324E-2</v>
      </c>
      <c r="J5" s="18">
        <f t="shared" si="0"/>
        <v>0.25531914893617025</v>
      </c>
      <c r="K5" s="19">
        <f>AVERAGE(G5:J5)</f>
        <v>0.10715116778088254</v>
      </c>
      <c r="M5" s="27">
        <f>C6*K$4</f>
        <v>0.99940871854048863</v>
      </c>
      <c r="N5" s="27">
        <f>D6*K$5</f>
        <v>0.21430233556176509</v>
      </c>
      <c r="O5" s="27">
        <f>E6*K$6</f>
        <v>0.22760020790219063</v>
      </c>
      <c r="P5" s="28">
        <f>F6*K$7</f>
        <v>5.8170860076103649E-2</v>
      </c>
      <c r="Q5" s="30">
        <f>SUM(M5:P5)</f>
        <v>1.4994821220805481</v>
      </c>
      <c r="R5" s="29">
        <f>K6</f>
        <v>0.22760020790219063</v>
      </c>
      <c r="S5" s="29">
        <f>Q5/R5</f>
        <v>6.5882282617463099</v>
      </c>
    </row>
    <row r="6" spans="2:19" ht="15.75" thickBot="1" x14ac:dyDescent="0.3">
      <c r="B6" s="10" t="s">
        <v>44</v>
      </c>
      <c r="C6" s="23">
        <f>1/E4</f>
        <v>5</v>
      </c>
      <c r="D6" s="20">
        <f>1/E5</f>
        <v>2</v>
      </c>
      <c r="E6" s="24">
        <v>1</v>
      </c>
      <c r="F6" s="17">
        <f>IF('Prioridades RNF'!E9="A",'Prioridades RNF'!F9,1/'Prioridades RNF'!F9)</f>
        <v>0.125</v>
      </c>
      <c r="G6" s="18">
        <f>C6/C8</f>
        <v>0.5434782608695653</v>
      </c>
      <c r="H6" s="18">
        <f t="shared" si="0"/>
        <v>0.2</v>
      </c>
      <c r="I6" s="18">
        <f t="shared" si="0"/>
        <v>0.10309278350515465</v>
      </c>
      <c r="J6" s="18">
        <f t="shared" si="0"/>
        <v>6.3829787234042562E-2</v>
      </c>
      <c r="K6" s="19">
        <f>AVERAGE(G6:J6)</f>
        <v>0.22760020790219063</v>
      </c>
      <c r="M6" s="27">
        <f>C7*K$4</f>
        <v>0.59964523112429313</v>
      </c>
      <c r="N6" s="27">
        <f>D7*K$5</f>
        <v>0.21430233556176509</v>
      </c>
      <c r="O6" s="27">
        <f>E7*K$6</f>
        <v>1.820801663217525</v>
      </c>
      <c r="P6" s="28">
        <f>F7*K$7</f>
        <v>0.46536688060882919</v>
      </c>
      <c r="Q6" s="30">
        <f>SUM(M6:P6)</f>
        <v>3.1001161105124129</v>
      </c>
      <c r="R6" s="29">
        <f>K7</f>
        <v>0.46536688060882919</v>
      </c>
      <c r="S6" s="29">
        <f t="shared" ref="S6" si="1">Q6/R6</f>
        <v>6.6616603795624636</v>
      </c>
    </row>
    <row r="7" spans="2:19" ht="15.75" thickBot="1" x14ac:dyDescent="0.3">
      <c r="B7" s="10" t="s">
        <v>45</v>
      </c>
      <c r="C7" s="23">
        <f>1/F4</f>
        <v>3</v>
      </c>
      <c r="D7" s="23">
        <f>1/F5</f>
        <v>2</v>
      </c>
      <c r="E7" s="20">
        <f>1/F6</f>
        <v>8</v>
      </c>
      <c r="F7" s="21">
        <v>1</v>
      </c>
      <c r="G7" s="18">
        <f>C7/C8</f>
        <v>0.32608695652173914</v>
      </c>
      <c r="H7" s="18">
        <f t="shared" si="0"/>
        <v>0.2</v>
      </c>
      <c r="I7" s="18">
        <f t="shared" si="0"/>
        <v>0.82474226804123718</v>
      </c>
      <c r="J7" s="18">
        <f t="shared" si="0"/>
        <v>0.5106382978723405</v>
      </c>
      <c r="K7" s="19">
        <f>AVERAGE(G7:J7)</f>
        <v>0.46536688060882919</v>
      </c>
      <c r="M7" s="58"/>
      <c r="N7" s="58"/>
      <c r="O7" s="58"/>
      <c r="P7" s="58"/>
      <c r="Q7" s="58"/>
      <c r="R7" s="32" t="s">
        <v>43</v>
      </c>
      <c r="S7" s="8">
        <f>SUM(S3:S6)</f>
        <v>22.540737138173082</v>
      </c>
    </row>
    <row r="8" spans="2:19" ht="15.75" thickBot="1" x14ac:dyDescent="0.3">
      <c r="B8" s="33" t="s">
        <v>27</v>
      </c>
      <c r="C8" s="25">
        <f>SUM(C4:C7)</f>
        <v>9.1999999999999993</v>
      </c>
      <c r="D8" s="25">
        <f>SUM(D4:D7)</f>
        <v>10</v>
      </c>
      <c r="E8" s="25">
        <f>SUM(E4:E7)</f>
        <v>9.6999999999999993</v>
      </c>
      <c r="F8" s="25">
        <f>SUM(F4:F7)</f>
        <v>1.9583333333333333</v>
      </c>
      <c r="G8" s="1"/>
      <c r="H8" s="1"/>
      <c r="I8" s="1"/>
      <c r="J8" s="1"/>
      <c r="K8" s="2"/>
      <c r="R8" s="32" t="s">
        <v>35</v>
      </c>
      <c r="S8" s="8">
        <f>S7/4</f>
        <v>5.6351842845432705</v>
      </c>
    </row>
    <row r="9" spans="2:19" x14ac:dyDescent="0.25">
      <c r="R9" s="9" t="s">
        <v>36</v>
      </c>
      <c r="S9" s="8">
        <f>(S8-4)/(4-1)</f>
        <v>0.54506142818109016</v>
      </c>
    </row>
    <row r="10" spans="2:19" x14ac:dyDescent="0.25">
      <c r="B10" s="95" t="str">
        <f>IF(S10&lt;0.1,"CRITERIOS CONSISTENTES","CRITERIOS INCONSISTENTES")</f>
        <v>CRITERIOS INCONSISTENTES</v>
      </c>
      <c r="C10" s="95"/>
      <c r="D10" s="14"/>
      <c r="E10" s="14"/>
      <c r="F10" s="14"/>
      <c r="G10" s="14"/>
      <c r="H10" s="14"/>
      <c r="I10" s="14"/>
      <c r="J10" s="14"/>
      <c r="K10" s="14"/>
      <c r="R10" s="9" t="s">
        <v>37</v>
      </c>
      <c r="S10" s="8">
        <f>S9/0.9</f>
        <v>0.60562380909010016</v>
      </c>
    </row>
    <row r="22" spans="2:15" x14ac:dyDescent="0.25">
      <c r="H22" s="47"/>
    </row>
    <row r="27" spans="2:15" ht="15.75" thickBot="1" x14ac:dyDescent="0.3">
      <c r="G27" s="46"/>
    </row>
    <row r="28" spans="2:15" ht="29.25" customHeight="1" thickBot="1" x14ac:dyDescent="0.3">
      <c r="B28" s="100" t="s">
        <v>59</v>
      </c>
      <c r="C28" s="101"/>
      <c r="D28" s="101"/>
      <c r="E28" s="101"/>
      <c r="F28" s="101"/>
      <c r="G28" s="101"/>
      <c r="H28" s="102"/>
      <c r="K28" s="15"/>
      <c r="L28" s="15"/>
    </row>
    <row r="29" spans="2:15" ht="30.75" thickBot="1" x14ac:dyDescent="0.3">
      <c r="B29" s="5"/>
      <c r="C29" s="38" t="s">
        <v>47</v>
      </c>
      <c r="D29" s="39" t="s">
        <v>48</v>
      </c>
      <c r="E29" s="97" t="s">
        <v>29</v>
      </c>
      <c r="F29" s="97"/>
      <c r="G29" s="38" t="s">
        <v>42</v>
      </c>
      <c r="H29" s="39" t="s">
        <v>41</v>
      </c>
      <c r="K29"/>
      <c r="N29"/>
      <c r="O29"/>
    </row>
    <row r="30" spans="2:15" ht="15.75" thickBot="1" x14ac:dyDescent="0.3">
      <c r="B30" s="36" t="s">
        <v>47</v>
      </c>
      <c r="C30" s="21">
        <v>1</v>
      </c>
      <c r="D30" s="22">
        <f>IF('Prioridades RNF'!E35="A",'Prioridades RNF'!F35,1/'Prioridades RNF'!F35)</f>
        <v>8</v>
      </c>
      <c r="E30" s="52">
        <f>C30/C$32</f>
        <v>0.88888888888888884</v>
      </c>
      <c r="F30" s="18">
        <f>D30/D$32</f>
        <v>0.88888888888888884</v>
      </c>
      <c r="G30" s="53">
        <f>AVERAGE(E30:F30)</f>
        <v>0.88888888888888884</v>
      </c>
      <c r="H30" s="64">
        <f>G30*K$4</f>
        <v>0.17767266107386462</v>
      </c>
      <c r="K30"/>
      <c r="N30"/>
      <c r="O30"/>
    </row>
    <row r="31" spans="2:15" ht="15.75" thickBot="1" x14ac:dyDescent="0.3">
      <c r="B31" s="12" t="s">
        <v>48</v>
      </c>
      <c r="C31" s="20">
        <f>1/D30</f>
        <v>0.125</v>
      </c>
      <c r="D31" s="21">
        <v>1</v>
      </c>
      <c r="E31" s="52">
        <f>C31/C$32</f>
        <v>0.1111111111111111</v>
      </c>
      <c r="F31" s="18">
        <f>D31/D$32</f>
        <v>0.1111111111111111</v>
      </c>
      <c r="G31" s="53">
        <f>AVERAGE(E31:F31)</f>
        <v>0.1111111111111111</v>
      </c>
      <c r="H31" s="56">
        <f>G31*K$4</f>
        <v>2.2209082634233077E-2</v>
      </c>
      <c r="K31"/>
      <c r="N31"/>
      <c r="O31"/>
    </row>
    <row r="32" spans="2:15" ht="15.75" thickBot="1" x14ac:dyDescent="0.3">
      <c r="B32" s="4" t="s">
        <v>27</v>
      </c>
      <c r="C32" s="35">
        <f>SUM(C30:C31)</f>
        <v>1.125</v>
      </c>
      <c r="D32" s="35">
        <f>SUM(D30:D31)</f>
        <v>9</v>
      </c>
      <c r="K32"/>
      <c r="N32"/>
      <c r="O32"/>
    </row>
    <row r="34" spans="14:14" x14ac:dyDescent="0.25">
      <c r="N34" s="32"/>
    </row>
    <row r="35" spans="14:14" x14ac:dyDescent="0.25">
      <c r="N35" s="9"/>
    </row>
    <row r="36" spans="14:14" x14ac:dyDescent="0.25">
      <c r="N36" s="9"/>
    </row>
    <row r="37" spans="14:14" x14ac:dyDescent="0.25">
      <c r="N37" s="9"/>
    </row>
    <row r="50" spans="2:15" ht="15.75" thickBot="1" x14ac:dyDescent="0.3"/>
    <row r="51" spans="2:15" ht="24" customHeight="1" thickBot="1" x14ac:dyDescent="0.3">
      <c r="B51" s="79" t="s">
        <v>60</v>
      </c>
      <c r="C51" s="80"/>
      <c r="D51" s="80"/>
      <c r="E51" s="80"/>
      <c r="F51" s="80"/>
      <c r="G51" s="80"/>
      <c r="H51" s="81"/>
      <c r="K51" s="40"/>
      <c r="L51" s="46"/>
    </row>
    <row r="52" spans="2:15" ht="30.75" thickBot="1" x14ac:dyDescent="0.3">
      <c r="B52" s="7"/>
      <c r="C52" s="38" t="s">
        <v>50</v>
      </c>
      <c r="D52" s="39" t="s">
        <v>51</v>
      </c>
      <c r="E52" s="98" t="s">
        <v>29</v>
      </c>
      <c r="F52" s="99"/>
      <c r="G52" s="38" t="s">
        <v>42</v>
      </c>
      <c r="H52" s="38" t="s">
        <v>41</v>
      </c>
      <c r="K52"/>
      <c r="N52"/>
      <c r="O52"/>
    </row>
    <row r="53" spans="2:15" ht="15.75" thickBot="1" x14ac:dyDescent="0.3">
      <c r="B53" s="36" t="s">
        <v>50</v>
      </c>
      <c r="C53" s="16">
        <v>1</v>
      </c>
      <c r="D53" s="17">
        <f>IF('Prioridades RNF'!E59="A",'Prioridades RNF'!F59,1/'Prioridades RNF'!F59)</f>
        <v>0.5</v>
      </c>
      <c r="E53" s="18">
        <f>C53/C$55</f>
        <v>0.33333333333333331</v>
      </c>
      <c r="F53" s="18">
        <f>D53/D$55</f>
        <v>0.33333333333333331</v>
      </c>
      <c r="G53" s="55">
        <f>AVERAGE(E53:F53)</f>
        <v>0.33333333333333331</v>
      </c>
      <c r="H53" s="56">
        <f>G53*K$5</f>
        <v>3.5717055926960846E-2</v>
      </c>
      <c r="K53"/>
      <c r="N53"/>
      <c r="O53"/>
    </row>
    <row r="54" spans="2:15" ht="15.75" thickBot="1" x14ac:dyDescent="0.3">
      <c r="B54" s="12" t="s">
        <v>51</v>
      </c>
      <c r="C54" s="20">
        <f>1/D53</f>
        <v>2</v>
      </c>
      <c r="D54" s="44">
        <v>1</v>
      </c>
      <c r="E54" s="18">
        <f>C54/C$55</f>
        <v>0.66666666666666663</v>
      </c>
      <c r="F54" s="18">
        <f>D54/D$55</f>
        <v>0.66666666666666663</v>
      </c>
      <c r="G54" s="55">
        <f>AVERAGE(E54:F54)</f>
        <v>0.66666666666666663</v>
      </c>
      <c r="H54" s="65">
        <f>G54*K$5</f>
        <v>7.1434111853921692E-2</v>
      </c>
      <c r="K54"/>
      <c r="N54"/>
      <c r="O54"/>
    </row>
    <row r="55" spans="2:15" ht="15.75" thickBot="1" x14ac:dyDescent="0.3">
      <c r="B55" s="45" t="s">
        <v>27</v>
      </c>
      <c r="C55" s="54">
        <f>SUM(C53:C54)</f>
        <v>3</v>
      </c>
      <c r="D55" s="35">
        <f>SUM(D53:D54)</f>
        <v>1.5</v>
      </c>
      <c r="K55"/>
      <c r="N55"/>
      <c r="O55"/>
    </row>
    <row r="56" spans="2:15" x14ac:dyDescent="0.25">
      <c r="B56"/>
    </row>
    <row r="57" spans="2:15" x14ac:dyDescent="0.25">
      <c r="N57" s="32"/>
    </row>
    <row r="58" spans="2:15" x14ac:dyDescent="0.25">
      <c r="N58" s="9"/>
    </row>
    <row r="59" spans="2:15" x14ac:dyDescent="0.25">
      <c r="N59" s="9"/>
    </row>
    <row r="73" spans="2:17" ht="15.75" thickBot="1" x14ac:dyDescent="0.3"/>
    <row r="74" spans="2:17" ht="15.75" thickBot="1" x14ac:dyDescent="0.3">
      <c r="B74" s="96" t="s">
        <v>61</v>
      </c>
      <c r="C74" s="96"/>
      <c r="D74" s="96"/>
      <c r="E74" s="96"/>
      <c r="F74" s="96"/>
      <c r="G74" s="96"/>
      <c r="H74" s="96"/>
      <c r="I74" s="96"/>
      <c r="J74" s="96"/>
    </row>
    <row r="75" spans="2:17" ht="30.75" thickBot="1" x14ac:dyDescent="0.3">
      <c r="B75" s="26"/>
      <c r="C75" s="57" t="s">
        <v>22</v>
      </c>
      <c r="D75" s="61" t="s">
        <v>21</v>
      </c>
      <c r="E75" s="61" t="s">
        <v>53</v>
      </c>
      <c r="F75" s="82" t="s">
        <v>29</v>
      </c>
      <c r="G75" s="83"/>
      <c r="H75" s="84"/>
      <c r="I75" s="57" t="s">
        <v>42</v>
      </c>
      <c r="J75" s="66" t="s">
        <v>41</v>
      </c>
      <c r="L75" s="85" t="s">
        <v>31</v>
      </c>
      <c r="M75" s="86"/>
      <c r="N75" s="87"/>
      <c r="O75" s="41" t="s">
        <v>32</v>
      </c>
      <c r="P75" s="30" t="s">
        <v>34</v>
      </c>
    </row>
    <row r="76" spans="2:17" ht="15.75" thickBot="1" x14ac:dyDescent="0.3">
      <c r="B76" s="26" t="s">
        <v>22</v>
      </c>
      <c r="C76" s="49">
        <v>1</v>
      </c>
      <c r="D76" s="17">
        <f>IF('Prioridades RNF'!E83="A",'Prioridades RNF'!F83,1/'Prioridades RNF'!F83)</f>
        <v>0.25</v>
      </c>
      <c r="E76" s="6">
        <f>IF('Prioridades RNF'!E84="A",'Prioridades RNF'!F84,1/'Prioridades RNF'!F84)</f>
        <v>4</v>
      </c>
      <c r="F76" s="64">
        <f>C76/C$79</f>
        <v>0.19047619047619047</v>
      </c>
      <c r="G76" s="18">
        <f>D76/D$79</f>
        <v>2.4390243902439025E-2</v>
      </c>
      <c r="H76" s="18">
        <f>E76/E$79</f>
        <v>0.78260869565217395</v>
      </c>
      <c r="I76" s="18">
        <f>AVERAGE(F76:H76)</f>
        <v>0.33249171001026784</v>
      </c>
      <c r="J76" s="34">
        <f>I76*K$6</f>
        <v>7.567518232409183E-2</v>
      </c>
      <c r="L76" s="27">
        <f>C76*I$76</f>
        <v>0.33249171001026784</v>
      </c>
      <c r="M76" s="27">
        <f>D76*I$77</f>
        <v>7.3433738995775044E-2</v>
      </c>
      <c r="N76" s="27">
        <f>E76*I$78</f>
        <v>1.4950933360265279</v>
      </c>
      <c r="O76" s="27">
        <f>SUM(L76:N76)</f>
        <v>1.9010187850325708</v>
      </c>
      <c r="P76" s="42">
        <f>O76/I76</f>
        <v>5.7174922796537233</v>
      </c>
    </row>
    <row r="77" spans="2:17" ht="15.75" thickBot="1" x14ac:dyDescent="0.3">
      <c r="B77" s="12" t="s">
        <v>21</v>
      </c>
      <c r="C77" s="37">
        <f>1/D76</f>
        <v>4</v>
      </c>
      <c r="D77" s="16">
        <v>1</v>
      </c>
      <c r="E77" s="17">
        <f>IF('Prioridades RNF'!E85="A",'Prioridades RNF'!F85,1/'Prioridades RNF'!F85)</f>
        <v>0.1111111111111111</v>
      </c>
      <c r="F77" s="64">
        <f t="shared" ref="F77:F78" si="2">C77/C$79</f>
        <v>0.76190476190476186</v>
      </c>
      <c r="G77" s="18">
        <f>D77/D$79</f>
        <v>9.7560975609756101E-2</v>
      </c>
      <c r="H77" s="18">
        <f>E77/E$79</f>
        <v>2.1739130434782608E-2</v>
      </c>
      <c r="I77" s="18">
        <f>AVERAGE(F77:H77)</f>
        <v>0.29373495598310018</v>
      </c>
      <c r="J77" s="56">
        <f t="shared" ref="J77:J78" si="3">I77*K$6</f>
        <v>6.6854137049894416E-2</v>
      </c>
      <c r="L77" s="60">
        <f t="shared" ref="L77:L78" si="4">C77*I$76</f>
        <v>1.3299668400410714</v>
      </c>
      <c r="M77" s="60">
        <f t="shared" ref="M77:M78" si="5">D77*I$77</f>
        <v>0.29373495598310018</v>
      </c>
      <c r="N77" s="60">
        <f t="shared" ref="N77:N78" si="6">E77*I$78</f>
        <v>4.1530370445181326E-2</v>
      </c>
      <c r="O77" s="27">
        <f>SUM(L77:N77)</f>
        <v>1.6652321664693528</v>
      </c>
      <c r="P77" s="42">
        <f t="shared" ref="P77:P78" si="7">O77/I77</f>
        <v>5.6691657991334221</v>
      </c>
    </row>
    <row r="78" spans="2:17" ht="30.75" thickBot="1" x14ac:dyDescent="0.3">
      <c r="B78" s="61" t="s">
        <v>53</v>
      </c>
      <c r="C78" s="23">
        <f>1/E76</f>
        <v>0.25</v>
      </c>
      <c r="D78" s="37">
        <f>1/E77</f>
        <v>9</v>
      </c>
      <c r="E78" s="16">
        <v>1</v>
      </c>
      <c r="F78" s="56">
        <f t="shared" si="2"/>
        <v>4.7619047619047616E-2</v>
      </c>
      <c r="G78" s="18">
        <f>D78/D$79</f>
        <v>0.87804878048780488</v>
      </c>
      <c r="H78" s="18">
        <f>E78/E$79</f>
        <v>0.19565217391304349</v>
      </c>
      <c r="I78" s="18">
        <f>AVERAGE(F78:H78)</f>
        <v>0.37377333400663199</v>
      </c>
      <c r="J78" s="56">
        <f t="shared" si="3"/>
        <v>8.507088852820438E-2</v>
      </c>
      <c r="L78" s="60">
        <f t="shared" si="4"/>
        <v>8.312292750256696E-2</v>
      </c>
      <c r="M78" s="60">
        <f t="shared" si="5"/>
        <v>2.6436146038479018</v>
      </c>
      <c r="N78" s="60">
        <f t="shared" si="6"/>
        <v>0.37377333400663199</v>
      </c>
      <c r="O78" s="27">
        <f>SUM(L78:N78)</f>
        <v>3.100510865357101</v>
      </c>
      <c r="P78" s="42">
        <f t="shared" si="7"/>
        <v>8.2951633604287238</v>
      </c>
    </row>
    <row r="79" spans="2:17" ht="15.75" thickBot="1" x14ac:dyDescent="0.3">
      <c r="B79" s="4" t="s">
        <v>27</v>
      </c>
      <c r="C79" s="35">
        <f>SUM(C76:C78)</f>
        <v>5.25</v>
      </c>
      <c r="D79" s="35">
        <f>SUM(D76:D78)</f>
        <v>10.25</v>
      </c>
      <c r="E79" s="35">
        <f>SUM(E76:E78)</f>
        <v>5.1111111111111107</v>
      </c>
      <c r="G79" t="str">
        <f>IF(P82&lt;0.1,"CRITERIOS CONSISTENTES","CRITERIOS INCONSISTENTES")</f>
        <v>CRITERIOS INCONSISTENTES</v>
      </c>
      <c r="O79" s="32" t="s">
        <v>43</v>
      </c>
      <c r="P79" s="67">
        <f>SUM(P76:P78)</f>
        <v>19.68182143921587</v>
      </c>
      <c r="Q79" s="31"/>
    </row>
    <row r="80" spans="2:17" x14ac:dyDescent="0.25">
      <c r="O80" s="32" t="s">
        <v>35</v>
      </c>
      <c r="P80" s="67">
        <f>P79/3</f>
        <v>6.5606071464052897</v>
      </c>
      <c r="Q80" s="31"/>
    </row>
    <row r="81" spans="15:16" x14ac:dyDescent="0.25">
      <c r="O81" s="9" t="s">
        <v>36</v>
      </c>
      <c r="P81" s="67">
        <f>(P80-3)/(3-1)</f>
        <v>1.7803035732026449</v>
      </c>
    </row>
    <row r="82" spans="15:16" x14ac:dyDescent="0.25">
      <c r="O82" s="9" t="s">
        <v>37</v>
      </c>
      <c r="P82" s="67">
        <f>P81/0.58</f>
        <v>3.0694889193149053</v>
      </c>
    </row>
    <row r="96" spans="15:16" ht="15.75" thickBot="1" x14ac:dyDescent="0.3"/>
    <row r="97" spans="2:19" ht="15.75" thickBot="1" x14ac:dyDescent="0.3">
      <c r="B97" s="90" t="s">
        <v>62</v>
      </c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51"/>
    </row>
    <row r="98" spans="2:19" ht="30.75" thickBot="1" x14ac:dyDescent="0.3">
      <c r="B98" s="57"/>
      <c r="C98" s="61" t="s">
        <v>55</v>
      </c>
      <c r="D98" s="61" t="s">
        <v>56</v>
      </c>
      <c r="E98" s="61" t="s">
        <v>57</v>
      </c>
      <c r="F98" s="61" t="s">
        <v>58</v>
      </c>
      <c r="G98" s="88" t="s">
        <v>29</v>
      </c>
      <c r="H98" s="89"/>
      <c r="I98" s="89"/>
      <c r="J98" s="89"/>
      <c r="K98" s="36" t="s">
        <v>42</v>
      </c>
      <c r="L98" s="61" t="s">
        <v>41</v>
      </c>
      <c r="M98" s="11"/>
      <c r="N98" s="85" t="s">
        <v>31</v>
      </c>
      <c r="O98" s="86"/>
      <c r="P98" s="86"/>
      <c r="Q98" s="87"/>
      <c r="R98" s="41" t="s">
        <v>32</v>
      </c>
      <c r="S98" s="30" t="s">
        <v>34</v>
      </c>
    </row>
    <row r="99" spans="2:19" ht="30.75" thickBot="1" x14ac:dyDescent="0.3">
      <c r="B99" s="12" t="s">
        <v>55</v>
      </c>
      <c r="C99" s="50">
        <v>1</v>
      </c>
      <c r="D99" s="22">
        <f>IF('Prioridades RNF'!E110="A",'Prioridades RNF'!F110,1/'Prioridades RNF'!F110)</f>
        <v>8</v>
      </c>
      <c r="E99" s="22">
        <f>IF('Prioridades RNF'!E111="A",'Prioridades RNF'!F111,1/'Prioridades RNF'!F111)</f>
        <v>0.25</v>
      </c>
      <c r="F99" s="22">
        <f>IF('Prioridades RNF'!E112="A",'Prioridades RNF'!F112,1/'Prioridades RNF'!F112)</f>
        <v>7</v>
      </c>
      <c r="G99" s="52">
        <f>C99/C$103</f>
        <v>0.18983050847457625</v>
      </c>
      <c r="H99" s="70">
        <f>D99/D$103</f>
        <v>0.60952380952380958</v>
      </c>
      <c r="I99" s="70">
        <f>E99/E$103</f>
        <v>0.15384615384615385</v>
      </c>
      <c r="J99" s="71">
        <f>F99/F$103</f>
        <v>0.29166666666666669</v>
      </c>
      <c r="K99" s="73">
        <f>AVERAGE(G99:J99)</f>
        <v>0.31121678462780161</v>
      </c>
      <c r="L99" s="72">
        <f>K99*K$7</f>
        <v>0.14482998425534988</v>
      </c>
      <c r="M99" s="11"/>
      <c r="N99" s="103">
        <f>C99*K$99</f>
        <v>0.31121678462780161</v>
      </c>
      <c r="O99" s="103">
        <f>D99*K$100</f>
        <v>1.1741975538585709</v>
      </c>
      <c r="P99" s="60">
        <f>E99*K$101</f>
        <v>0.12580011796113491</v>
      </c>
      <c r="Q99" s="77">
        <f>F99*K$102</f>
        <v>0.27165634506736203</v>
      </c>
      <c r="R99" s="30">
        <f>SUM(N99:Q99)</f>
        <v>1.8828708015148696</v>
      </c>
      <c r="S99" s="75">
        <f>R99/K99</f>
        <v>6.0500297365602593</v>
      </c>
    </row>
    <row r="100" spans="2:19" ht="15.75" thickBot="1" x14ac:dyDescent="0.3">
      <c r="B100" s="12" t="s">
        <v>56</v>
      </c>
      <c r="C100" s="20">
        <f>1/D99</f>
        <v>0.125</v>
      </c>
      <c r="D100" s="21">
        <v>1</v>
      </c>
      <c r="E100" s="22">
        <f>IF('Prioridades RNF'!E113="A",'Prioridades RNF'!F113,1/'Prioridades RNF'!F113)</f>
        <v>0.25</v>
      </c>
      <c r="F100" s="22">
        <f>IF('Prioridades RNF'!E114="A",'Prioridades RNF'!F114,1/'Prioridades RNF'!F114)</f>
        <v>8</v>
      </c>
      <c r="G100" s="52">
        <f t="shared" ref="G100:G102" si="8">C100/C$103</f>
        <v>2.3728813559322031E-2</v>
      </c>
      <c r="H100" s="70">
        <f t="shared" ref="H100:H102" si="9">D100/D$103</f>
        <v>7.6190476190476197E-2</v>
      </c>
      <c r="I100" s="70">
        <f t="shared" ref="I100:I102" si="10">E100/E$103</f>
        <v>0.15384615384615385</v>
      </c>
      <c r="J100" s="71">
        <f t="shared" ref="J100:J102" si="11">F100/F$103</f>
        <v>0.33333333333333331</v>
      </c>
      <c r="K100" s="73">
        <f>AVERAGE(G100:J100)</f>
        <v>0.14677469423232137</v>
      </c>
      <c r="L100" s="72">
        <f t="shared" ref="L100:L102" si="12">K100*K$7</f>
        <v>6.8304081607210104E-2</v>
      </c>
      <c r="M100" s="11"/>
      <c r="N100" s="103">
        <f t="shared" ref="N100:N102" si="13">C100*K$99</f>
        <v>3.8902098078475202E-2</v>
      </c>
      <c r="O100" s="103">
        <f t="shared" ref="O100:O102" si="14">D100*K$100</f>
        <v>0.14677469423232137</v>
      </c>
      <c r="P100" s="60">
        <f t="shared" ref="P100:P102" si="15">E100*K$101</f>
        <v>0.12580011796113491</v>
      </c>
      <c r="Q100" s="77">
        <f t="shared" ref="Q100:Q102" si="16">F100*K$102</f>
        <v>0.31046439436269946</v>
      </c>
      <c r="R100" s="30">
        <f>SUM(N100:Q100)</f>
        <v>0.62194130463463093</v>
      </c>
      <c r="S100" s="75">
        <f t="shared" ref="S100:S102" si="17">R100/K100</f>
        <v>4.23738784051013</v>
      </c>
    </row>
    <row r="101" spans="2:19" ht="15.75" thickBot="1" x14ac:dyDescent="0.3">
      <c r="B101" s="61" t="s">
        <v>57</v>
      </c>
      <c r="C101" s="23">
        <f>1/E99</f>
        <v>4</v>
      </c>
      <c r="D101" s="69">
        <f>1/E100</f>
        <v>4</v>
      </c>
      <c r="E101" s="16">
        <v>1</v>
      </c>
      <c r="F101" s="62">
        <f>IF('Prioridades RNF'!E115="A",'Prioridades RNF'!F115,1/'Prioridades RNF'!F115)</f>
        <v>8</v>
      </c>
      <c r="G101" s="52">
        <f t="shared" si="8"/>
        <v>0.75932203389830499</v>
      </c>
      <c r="H101" s="70">
        <f t="shared" si="9"/>
        <v>0.30476190476190479</v>
      </c>
      <c r="I101" s="70">
        <f t="shared" si="10"/>
        <v>0.61538461538461542</v>
      </c>
      <c r="J101" s="71">
        <f t="shared" si="11"/>
        <v>0.33333333333333331</v>
      </c>
      <c r="K101" s="74">
        <f>AVERAGE(G101:J101)</f>
        <v>0.50320047184453964</v>
      </c>
      <c r="L101" s="72">
        <f t="shared" si="12"/>
        <v>0.23417283390318439</v>
      </c>
      <c r="M101" s="11"/>
      <c r="N101" s="103">
        <f t="shared" si="13"/>
        <v>1.2448671385112065</v>
      </c>
      <c r="O101" s="103">
        <f t="shared" si="14"/>
        <v>0.58709877692928547</v>
      </c>
      <c r="P101" s="60">
        <f t="shared" si="15"/>
        <v>0.50320047184453964</v>
      </c>
      <c r="Q101" s="77">
        <f t="shared" si="16"/>
        <v>0.31046439436269946</v>
      </c>
      <c r="R101" s="76">
        <f>SUM(N101:Q101)</f>
        <v>2.6456307816477311</v>
      </c>
      <c r="S101" s="75">
        <f t="shared" si="17"/>
        <v>5.2576079111171437</v>
      </c>
    </row>
    <row r="102" spans="2:19" ht="15.75" thickBot="1" x14ac:dyDescent="0.3">
      <c r="B102" s="61" t="s">
        <v>58</v>
      </c>
      <c r="C102" s="48">
        <f>1/F99</f>
        <v>0.14285714285714285</v>
      </c>
      <c r="D102" s="68">
        <f>1/F100</f>
        <v>0.125</v>
      </c>
      <c r="E102" s="20">
        <f>1/F101</f>
        <v>0.125</v>
      </c>
      <c r="F102" s="43">
        <v>1</v>
      </c>
      <c r="G102" s="52">
        <f t="shared" si="8"/>
        <v>2.7118644067796606E-2</v>
      </c>
      <c r="H102" s="70">
        <f t="shared" si="9"/>
        <v>9.5238095238095247E-3</v>
      </c>
      <c r="I102" s="70">
        <f t="shared" si="10"/>
        <v>7.6923076923076927E-2</v>
      </c>
      <c r="J102" s="71">
        <f t="shared" si="11"/>
        <v>4.1666666666666664E-2</v>
      </c>
      <c r="K102" s="74">
        <f>AVERAGE(G102:J102)</f>
        <v>3.8808049295337432E-2</v>
      </c>
      <c r="L102" s="72">
        <f t="shared" si="12"/>
        <v>1.8059980843084852E-2</v>
      </c>
      <c r="M102" s="11"/>
      <c r="N102" s="103">
        <f t="shared" si="13"/>
        <v>4.4459540661114516E-2</v>
      </c>
      <c r="O102" s="103">
        <f t="shared" si="14"/>
        <v>1.8346836779040171E-2</v>
      </c>
      <c r="P102" s="60">
        <f t="shared" si="15"/>
        <v>6.2900058980567455E-2</v>
      </c>
      <c r="Q102" s="77">
        <f t="shared" si="16"/>
        <v>3.8808049295337432E-2</v>
      </c>
      <c r="R102" s="30">
        <f>SUM(N102:Q102)</f>
        <v>0.16451448571605959</v>
      </c>
      <c r="S102" s="75">
        <f t="shared" si="17"/>
        <v>4.2391846202850774</v>
      </c>
    </row>
    <row r="103" spans="2:19" ht="15.75" thickBot="1" x14ac:dyDescent="0.3">
      <c r="B103" s="4" t="s">
        <v>27</v>
      </c>
      <c r="C103" s="35">
        <f>SUM(C99:C102)</f>
        <v>5.2678571428571432</v>
      </c>
      <c r="D103" s="35">
        <f>SUM(D99:D102)</f>
        <v>13.125</v>
      </c>
      <c r="E103" s="54">
        <f>SUM(E99:E102)</f>
        <v>1.625</v>
      </c>
      <c r="F103" s="35">
        <f>SUM(F99:F102)</f>
        <v>24</v>
      </c>
      <c r="H103" s="78" t="str">
        <f>IF(S106&lt;0.1,"CRITERIOS CONSISTENTES","CRITERIOS INCONSISTENTES")</f>
        <v>CRITERIOS INCONSISTENTES</v>
      </c>
      <c r="L103" s="11"/>
      <c r="M103" s="11"/>
      <c r="N103" s="2"/>
      <c r="O103" s="2"/>
      <c r="P103" s="63"/>
      <c r="R103" s="32" t="s">
        <v>43</v>
      </c>
      <c r="S103" s="8">
        <f>SUM(S99:S102)</f>
        <v>19.78421010847261</v>
      </c>
    </row>
    <row r="104" spans="2:19" x14ac:dyDescent="0.25">
      <c r="B104"/>
      <c r="N104" s="63"/>
      <c r="O104" s="63"/>
      <c r="P104" s="63"/>
      <c r="R104" s="32" t="s">
        <v>35</v>
      </c>
      <c r="S104" s="8">
        <f>S103/4</f>
        <v>4.9460525271181526</v>
      </c>
    </row>
    <row r="105" spans="2:19" x14ac:dyDescent="0.25">
      <c r="N105" s="32"/>
      <c r="O105" s="63"/>
      <c r="P105" s="63"/>
      <c r="R105" s="9" t="s">
        <v>36</v>
      </c>
      <c r="S105" s="8">
        <f>(S104-4)/(4-1)</f>
        <v>0.31535084237271754</v>
      </c>
    </row>
    <row r="106" spans="2:19" x14ac:dyDescent="0.25">
      <c r="N106" s="9"/>
      <c r="O106" s="63"/>
      <c r="P106" s="63"/>
      <c r="R106" s="9" t="s">
        <v>37</v>
      </c>
      <c r="S106" s="8">
        <f>S105/0.9</f>
        <v>0.35038982485857506</v>
      </c>
    </row>
    <row r="107" spans="2:19" x14ac:dyDescent="0.25">
      <c r="N107" s="9"/>
    </row>
    <row r="122" spans="2:15" x14ac:dyDescent="0.25">
      <c r="B122"/>
    </row>
    <row r="123" spans="2:15" x14ac:dyDescent="0.25">
      <c r="B123"/>
      <c r="K123" s="14"/>
      <c r="L123" s="14"/>
      <c r="M123" s="14"/>
      <c r="N123" s="14"/>
      <c r="O123" s="14"/>
    </row>
    <row r="124" spans="2:15" x14ac:dyDescent="0.25">
      <c r="B124"/>
      <c r="K124" s="14"/>
      <c r="L124" s="14"/>
      <c r="M124" s="14"/>
      <c r="N124" s="14"/>
      <c r="O124" s="14"/>
    </row>
    <row r="125" spans="2:15" x14ac:dyDescent="0.25">
      <c r="B125"/>
      <c r="K125" s="14"/>
      <c r="L125" s="14"/>
      <c r="M125" s="14"/>
      <c r="N125" s="14"/>
      <c r="O125" s="14"/>
    </row>
    <row r="126" spans="2:15" x14ac:dyDescent="0.25">
      <c r="B126"/>
      <c r="K126" s="14"/>
      <c r="L126" s="14"/>
      <c r="M126" s="14"/>
      <c r="N126" s="14"/>
      <c r="O126" s="14"/>
    </row>
    <row r="127" spans="2:15" x14ac:dyDescent="0.25">
      <c r="B127"/>
      <c r="N127" s="3"/>
    </row>
    <row r="128" spans="2:15" x14ac:dyDescent="0.25">
      <c r="N128" s="32"/>
    </row>
    <row r="129" spans="14:14" x14ac:dyDescent="0.25">
      <c r="N129" s="9"/>
    </row>
    <row r="130" spans="14:14" x14ac:dyDescent="0.25">
      <c r="N130" s="9"/>
    </row>
  </sheetData>
  <sheetProtection algorithmName="SHA-512" hashValue="DL7GZ/mAzA3RSZZAvaFVKr1tpm9Yb0InHSFd64g6YLhkuyQA0x71jLQpuIYHlA4Q7Koasv1tobnZMOQU2W+sig==" saltValue="66YW/lUvWAu1jiT9PluAzA==" spinCount="100000" sheet="1" objects="1" scenarios="1"/>
  <mergeCells count="14">
    <mergeCell ref="G3:J3"/>
    <mergeCell ref="B2:K2"/>
    <mergeCell ref="M2:P2"/>
    <mergeCell ref="B10:C10"/>
    <mergeCell ref="B74:J74"/>
    <mergeCell ref="E29:F29"/>
    <mergeCell ref="E52:F52"/>
    <mergeCell ref="B28:H28"/>
    <mergeCell ref="B51:H51"/>
    <mergeCell ref="F75:H75"/>
    <mergeCell ref="L75:N75"/>
    <mergeCell ref="G98:J98"/>
    <mergeCell ref="B97:L97"/>
    <mergeCell ref="N98:Q98"/>
  </mergeCells>
  <conditionalFormatting sqref="B10">
    <cfRule type="expression" dxfId="2" priority="307">
      <formula>$S$10&gt;0.1</formula>
    </cfRule>
  </conditionalFormatting>
  <conditionalFormatting sqref="G79">
    <cfRule type="expression" dxfId="1" priority="3">
      <formula>$P$82&gt;0.1</formula>
    </cfRule>
  </conditionalFormatting>
  <conditionalFormatting sqref="H103">
    <cfRule type="expression" dxfId="0" priority="1">
      <formula>$S$106&gt;0.1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8B7C5-3803-421C-8947-E560732F4EA2}">
  <dimension ref="B3:E11"/>
  <sheetViews>
    <sheetView workbookViewId="0">
      <selection activeCell="F14" sqref="F14"/>
    </sheetView>
  </sheetViews>
  <sheetFormatPr baseColWidth="10" defaultRowHeight="15" x14ac:dyDescent="0.25"/>
  <sheetData>
    <row r="3" spans="2:5" x14ac:dyDescent="0.25">
      <c r="B3">
        <v>2</v>
      </c>
      <c r="D3" t="s">
        <v>25</v>
      </c>
      <c r="E3">
        <v>1</v>
      </c>
    </row>
    <row r="4" spans="2:5" x14ac:dyDescent="0.25">
      <c r="B4">
        <v>3</v>
      </c>
      <c r="D4" t="s">
        <v>26</v>
      </c>
      <c r="E4">
        <v>2</v>
      </c>
    </row>
    <row r="5" spans="2:5" x14ac:dyDescent="0.25">
      <c r="B5">
        <v>4</v>
      </c>
      <c r="E5">
        <v>3</v>
      </c>
    </row>
    <row r="6" spans="2:5" x14ac:dyDescent="0.25">
      <c r="B6">
        <v>5</v>
      </c>
      <c r="E6">
        <v>4</v>
      </c>
    </row>
    <row r="7" spans="2:5" x14ac:dyDescent="0.25">
      <c r="E7">
        <v>5</v>
      </c>
    </row>
    <row r="8" spans="2:5" x14ac:dyDescent="0.25">
      <c r="E8">
        <v>6</v>
      </c>
    </row>
    <row r="9" spans="2:5" x14ac:dyDescent="0.25">
      <c r="E9">
        <v>7</v>
      </c>
    </row>
    <row r="10" spans="2:5" x14ac:dyDescent="0.25">
      <c r="E10">
        <v>8</v>
      </c>
    </row>
    <row r="11" spans="2:5" x14ac:dyDescent="0.25">
      <c r="E11">
        <v>9</v>
      </c>
    </row>
  </sheetData>
  <sheetProtection algorithmName="SHA-512" hashValue="w53mo+d+JMUVp1ZauzUHtyLSR0s/FCKMkG2rILLUhZh8nGAprxY6p/H9nl4zTdkb0ES88EunLT6Sr2gz2hsXsw==" saltValue="2eSSM3YahRKDoUrWHuZBX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Prioridades RNF</vt:lpstr>
      <vt:lpstr>Matrices RNF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</dc:creator>
  <cp:lastModifiedBy>Lili</cp:lastModifiedBy>
  <dcterms:created xsi:type="dcterms:W3CDTF">2020-06-17T03:01:39Z</dcterms:created>
  <dcterms:modified xsi:type="dcterms:W3CDTF">2020-07-06T20:53:45Z</dcterms:modified>
</cp:coreProperties>
</file>