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3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4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li\Documents\"/>
    </mc:Choice>
  </mc:AlternateContent>
  <xr:revisionPtr revIDLastSave="0" documentId="13_ncr:1_{1A47C7F1-7254-48DE-979D-DFB923494311}" xr6:coauthVersionLast="45" xr6:coauthVersionMax="45" xr10:uidLastSave="{00000000-0000-0000-0000-000000000000}"/>
  <bookViews>
    <workbookView xWindow="-120" yWindow="-120" windowWidth="20730" windowHeight="11160" xr2:uid="{236CB448-7005-4CB4-8765-458E5F0330AB}"/>
  </bookViews>
  <sheets>
    <sheet name="Prioridades RNF" sheetId="3" r:id="rId1"/>
    <sheet name="Evaluar alternativas" sheetId="1" r:id="rId2"/>
    <sheet name="Matrices alternativas" sheetId="5" r:id="rId3"/>
    <sheet name="Matrices RNF" sheetId="4" r:id="rId4"/>
    <sheet name="temp" sheetId="2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91" i="1" l="1"/>
  <c r="B94" i="1" l="1"/>
  <c r="B93" i="1"/>
  <c r="B92" i="1"/>
  <c r="B90" i="1"/>
  <c r="G117" i="5"/>
  <c r="F118" i="5" s="1"/>
  <c r="G116" i="5"/>
  <c r="E118" i="5" s="1"/>
  <c r="G115" i="5"/>
  <c r="D118" i="5" s="1"/>
  <c r="G114" i="5"/>
  <c r="F116" i="5"/>
  <c r="E117" i="5" s="1"/>
  <c r="F115" i="5"/>
  <c r="D117" i="5" s="1"/>
  <c r="F114" i="5"/>
  <c r="C117" i="5" s="1"/>
  <c r="E115" i="5"/>
  <c r="D116" i="5" s="1"/>
  <c r="E114" i="5"/>
  <c r="C116" i="5" s="1"/>
  <c r="D114" i="5"/>
  <c r="C115" i="5" s="1"/>
  <c r="G118" i="5"/>
  <c r="F117" i="5"/>
  <c r="E116" i="5"/>
  <c r="G107" i="5"/>
  <c r="F108" i="5" s="1"/>
  <c r="G106" i="5"/>
  <c r="E108" i="5" s="1"/>
  <c r="G105" i="5"/>
  <c r="G104" i="5"/>
  <c r="C108" i="5" s="1"/>
  <c r="F106" i="5"/>
  <c r="E107" i="5" s="1"/>
  <c r="F105" i="5"/>
  <c r="D107" i="5" s="1"/>
  <c r="F104" i="5"/>
  <c r="C107" i="5" s="1"/>
  <c r="E105" i="5"/>
  <c r="E104" i="5"/>
  <c r="C106" i="5" s="1"/>
  <c r="D104" i="5"/>
  <c r="C105" i="5" s="1"/>
  <c r="G108" i="5"/>
  <c r="F107" i="5"/>
  <c r="E106" i="5"/>
  <c r="G97" i="5"/>
  <c r="F98" i="5" s="1"/>
  <c r="G96" i="5"/>
  <c r="E98" i="5" s="1"/>
  <c r="G95" i="5"/>
  <c r="G94" i="5"/>
  <c r="C98" i="5" s="1"/>
  <c r="F96" i="5"/>
  <c r="E97" i="5" s="1"/>
  <c r="F95" i="5"/>
  <c r="D97" i="5" s="1"/>
  <c r="F94" i="5"/>
  <c r="E95" i="5"/>
  <c r="D96" i="5" s="1"/>
  <c r="E94" i="5"/>
  <c r="C96" i="5" s="1"/>
  <c r="D94" i="5"/>
  <c r="C95" i="5" s="1"/>
  <c r="G98" i="5"/>
  <c r="F97" i="5"/>
  <c r="E96" i="5"/>
  <c r="G87" i="5"/>
  <c r="F88" i="5" s="1"/>
  <c r="G86" i="5"/>
  <c r="E88" i="5" s="1"/>
  <c r="G85" i="5"/>
  <c r="D88" i="5" s="1"/>
  <c r="G84" i="5"/>
  <c r="F86" i="5"/>
  <c r="E87" i="5" s="1"/>
  <c r="F85" i="5"/>
  <c r="D87" i="5" s="1"/>
  <c r="F84" i="5"/>
  <c r="E85" i="5"/>
  <c r="D86" i="5" s="1"/>
  <c r="E84" i="5"/>
  <c r="D84" i="5"/>
  <c r="C85" i="5" s="1"/>
  <c r="G88" i="5"/>
  <c r="F87" i="5"/>
  <c r="E86" i="5"/>
  <c r="G77" i="5"/>
  <c r="F78" i="5" s="1"/>
  <c r="G76" i="5"/>
  <c r="E78" i="5" s="1"/>
  <c r="G75" i="5"/>
  <c r="D78" i="5" s="1"/>
  <c r="G74" i="5"/>
  <c r="F76" i="5"/>
  <c r="E77" i="5" s="1"/>
  <c r="F75" i="5"/>
  <c r="D77" i="5" s="1"/>
  <c r="F74" i="5"/>
  <c r="E75" i="5"/>
  <c r="D76" i="5" s="1"/>
  <c r="E74" i="5"/>
  <c r="C76" i="5" s="1"/>
  <c r="D74" i="5"/>
  <c r="C75" i="5" s="1"/>
  <c r="G78" i="5"/>
  <c r="F77" i="5"/>
  <c r="E76" i="5"/>
  <c r="G67" i="5"/>
  <c r="F68" i="5" s="1"/>
  <c r="G66" i="5"/>
  <c r="E68" i="5" s="1"/>
  <c r="G65" i="5"/>
  <c r="D68" i="5" s="1"/>
  <c r="G64" i="5"/>
  <c r="F66" i="5"/>
  <c r="E67" i="5" s="1"/>
  <c r="F65" i="5"/>
  <c r="D67" i="5" s="1"/>
  <c r="F64" i="5"/>
  <c r="C67" i="5" s="1"/>
  <c r="E65" i="5"/>
  <c r="D66" i="5" s="1"/>
  <c r="E64" i="5"/>
  <c r="C66" i="5" s="1"/>
  <c r="G68" i="5"/>
  <c r="F67" i="5"/>
  <c r="E66" i="5"/>
  <c r="C65" i="5"/>
  <c r="D64" i="5"/>
  <c r="G57" i="5"/>
  <c r="F58" i="5" s="1"/>
  <c r="G56" i="5"/>
  <c r="E58" i="5" s="1"/>
  <c r="G55" i="5"/>
  <c r="G54" i="5"/>
  <c r="C58" i="5" s="1"/>
  <c r="F56" i="5"/>
  <c r="E57" i="5" s="1"/>
  <c r="F55" i="5"/>
  <c r="D57" i="5" s="1"/>
  <c r="F54" i="5"/>
  <c r="E54" i="5"/>
  <c r="C56" i="5" s="1"/>
  <c r="E55" i="5"/>
  <c r="C55" i="5"/>
  <c r="D54" i="5"/>
  <c r="G58" i="5"/>
  <c r="F57" i="5"/>
  <c r="E56" i="5"/>
  <c r="G47" i="5"/>
  <c r="F48" i="5" s="1"/>
  <c r="G46" i="5"/>
  <c r="E48" i="5" s="1"/>
  <c r="G45" i="5"/>
  <c r="G44" i="5"/>
  <c r="C48" i="5" s="1"/>
  <c r="F46" i="5"/>
  <c r="E47" i="5" s="1"/>
  <c r="F45" i="5"/>
  <c r="D47" i="5" s="1"/>
  <c r="F44" i="5"/>
  <c r="E45" i="5"/>
  <c r="E44" i="5"/>
  <c r="C46" i="5" s="1"/>
  <c r="G48" i="5"/>
  <c r="F47" i="5"/>
  <c r="E46" i="5"/>
  <c r="D44" i="5"/>
  <c r="C45" i="5" s="1"/>
  <c r="G38" i="5"/>
  <c r="G37" i="5"/>
  <c r="F38" i="5" s="1"/>
  <c r="G36" i="5"/>
  <c r="E38" i="5" s="1"/>
  <c r="G35" i="5"/>
  <c r="G34" i="5"/>
  <c r="C38" i="5" s="1"/>
  <c r="F37" i="5"/>
  <c r="F36" i="5"/>
  <c r="F35" i="5"/>
  <c r="D37" i="5" s="1"/>
  <c r="F34" i="5"/>
  <c r="C37" i="5" s="1"/>
  <c r="E36" i="5"/>
  <c r="E35" i="5"/>
  <c r="D36" i="5" s="1"/>
  <c r="E34" i="5"/>
  <c r="D34" i="5"/>
  <c r="C35" i="5" s="1"/>
  <c r="G28" i="5"/>
  <c r="G27" i="5"/>
  <c r="F28" i="5" s="1"/>
  <c r="G26" i="5"/>
  <c r="E28" i="5" s="1"/>
  <c r="G25" i="5"/>
  <c r="D28" i="5" s="1"/>
  <c r="G24" i="5"/>
  <c r="F27" i="5"/>
  <c r="F26" i="5"/>
  <c r="E27" i="5" s="1"/>
  <c r="F25" i="5"/>
  <c r="D27" i="5" s="1"/>
  <c r="F24" i="5"/>
  <c r="E26" i="5"/>
  <c r="E25" i="5"/>
  <c r="E24" i="5"/>
  <c r="C26" i="5" s="1"/>
  <c r="C25" i="5"/>
  <c r="D24" i="5"/>
  <c r="G18" i="5"/>
  <c r="G17" i="5"/>
  <c r="F18" i="5" s="1"/>
  <c r="G16" i="5"/>
  <c r="E18" i="5" s="1"/>
  <c r="G15" i="5"/>
  <c r="D18" i="5" s="1"/>
  <c r="F17" i="5"/>
  <c r="F16" i="5"/>
  <c r="E17" i="5" s="1"/>
  <c r="F15" i="5"/>
  <c r="D17" i="5" s="1"/>
  <c r="E16" i="5"/>
  <c r="E15" i="5"/>
  <c r="D16" i="5" s="1"/>
  <c r="G14" i="5"/>
  <c r="B18" i="5"/>
  <c r="G13" i="5"/>
  <c r="F14" i="5"/>
  <c r="C17" i="5" s="1"/>
  <c r="E14" i="5"/>
  <c r="C16" i="5" s="1"/>
  <c r="C15" i="5"/>
  <c r="D14" i="5"/>
  <c r="G8" i="5"/>
  <c r="F7" i="5"/>
  <c r="E6" i="5"/>
  <c r="G7" i="5"/>
  <c r="F8" i="5" s="1"/>
  <c r="G6" i="5"/>
  <c r="E8" i="5" s="1"/>
  <c r="F6" i="5"/>
  <c r="E7" i="5" s="1"/>
  <c r="G5" i="5"/>
  <c r="D8" i="5" s="1"/>
  <c r="F5" i="5"/>
  <c r="D7" i="5" s="1"/>
  <c r="E5" i="5"/>
  <c r="D6" i="5" s="1"/>
  <c r="G4" i="5"/>
  <c r="F4" i="5"/>
  <c r="E4" i="5"/>
  <c r="C6" i="5" s="1"/>
  <c r="D4" i="5"/>
  <c r="C5" i="5" s="1"/>
  <c r="B118" i="5"/>
  <c r="B117" i="5"/>
  <c r="B116" i="5"/>
  <c r="B115" i="5"/>
  <c r="B114" i="5"/>
  <c r="G113" i="5"/>
  <c r="F113" i="5"/>
  <c r="E113" i="5"/>
  <c r="D113" i="5"/>
  <c r="C113" i="5"/>
  <c r="B108" i="5"/>
  <c r="B107" i="5"/>
  <c r="B106" i="5"/>
  <c r="B105" i="5"/>
  <c r="B104" i="5"/>
  <c r="G103" i="5"/>
  <c r="F103" i="5"/>
  <c r="E103" i="5"/>
  <c r="D103" i="5"/>
  <c r="C103" i="5"/>
  <c r="B98" i="5"/>
  <c r="B97" i="5"/>
  <c r="B96" i="5"/>
  <c r="B95" i="5"/>
  <c r="B94" i="5"/>
  <c r="G93" i="5"/>
  <c r="F93" i="5"/>
  <c r="E93" i="5"/>
  <c r="D93" i="5"/>
  <c r="C93" i="5"/>
  <c r="B88" i="5"/>
  <c r="B87" i="5"/>
  <c r="B86" i="5"/>
  <c r="B85" i="5"/>
  <c r="B84" i="5"/>
  <c r="G83" i="5"/>
  <c r="F83" i="5"/>
  <c r="E83" i="5"/>
  <c r="D83" i="5"/>
  <c r="C83" i="5"/>
  <c r="B78" i="5"/>
  <c r="B77" i="5"/>
  <c r="B76" i="5"/>
  <c r="B75" i="5"/>
  <c r="B74" i="5"/>
  <c r="G73" i="5"/>
  <c r="F73" i="5"/>
  <c r="E73" i="5"/>
  <c r="D73" i="5"/>
  <c r="C73" i="5"/>
  <c r="B68" i="5"/>
  <c r="B67" i="5"/>
  <c r="B66" i="5"/>
  <c r="B65" i="5"/>
  <c r="B64" i="5"/>
  <c r="G63" i="5"/>
  <c r="F63" i="5"/>
  <c r="E63" i="5"/>
  <c r="D63" i="5"/>
  <c r="C63" i="5"/>
  <c r="B58" i="5"/>
  <c r="B57" i="5"/>
  <c r="B56" i="5"/>
  <c r="B55" i="5"/>
  <c r="B54" i="5"/>
  <c r="G53" i="5"/>
  <c r="F53" i="5"/>
  <c r="E53" i="5"/>
  <c r="D53" i="5"/>
  <c r="C53" i="5"/>
  <c r="B48" i="5"/>
  <c r="B47" i="5"/>
  <c r="B46" i="5"/>
  <c r="B45" i="5"/>
  <c r="B44" i="5"/>
  <c r="G43" i="5"/>
  <c r="F43" i="5"/>
  <c r="E43" i="5"/>
  <c r="D43" i="5"/>
  <c r="C43" i="5"/>
  <c r="B38" i="5"/>
  <c r="B37" i="5"/>
  <c r="B36" i="5"/>
  <c r="B35" i="5"/>
  <c r="B34" i="5"/>
  <c r="G33" i="5"/>
  <c r="F33" i="5"/>
  <c r="E33" i="5"/>
  <c r="D33" i="5"/>
  <c r="C33" i="5"/>
  <c r="G23" i="5"/>
  <c r="F23" i="5"/>
  <c r="E23" i="5"/>
  <c r="D23" i="5"/>
  <c r="B28" i="5"/>
  <c r="B27" i="5"/>
  <c r="B26" i="5"/>
  <c r="B25" i="5"/>
  <c r="C23" i="5"/>
  <c r="B24" i="5"/>
  <c r="F13" i="5"/>
  <c r="E13" i="5"/>
  <c r="D13" i="5"/>
  <c r="C13" i="5"/>
  <c r="B17" i="5"/>
  <c r="B16" i="5"/>
  <c r="B15" i="5"/>
  <c r="B14" i="5"/>
  <c r="C109" i="5" l="1"/>
  <c r="H107" i="5" s="1"/>
  <c r="G119" i="5"/>
  <c r="L118" i="5" s="1"/>
  <c r="C118" i="5"/>
  <c r="D119" i="5"/>
  <c r="I117" i="5" s="1"/>
  <c r="E119" i="5"/>
  <c r="J115" i="5" s="1"/>
  <c r="F119" i="5"/>
  <c r="K116" i="5" s="1"/>
  <c r="E99" i="5"/>
  <c r="J94" i="5" s="1"/>
  <c r="G109" i="5"/>
  <c r="L105" i="5" s="1"/>
  <c r="E109" i="5"/>
  <c r="F109" i="5"/>
  <c r="K108" i="5" s="1"/>
  <c r="G99" i="5"/>
  <c r="L97" i="5" s="1"/>
  <c r="D106" i="5"/>
  <c r="D108" i="5"/>
  <c r="F99" i="5"/>
  <c r="K98" i="5" s="1"/>
  <c r="C97" i="5"/>
  <c r="D89" i="5"/>
  <c r="I88" i="5" s="1"/>
  <c r="F89" i="5"/>
  <c r="D98" i="5"/>
  <c r="G89" i="5"/>
  <c r="L84" i="5" s="1"/>
  <c r="G69" i="5"/>
  <c r="L65" i="5" s="1"/>
  <c r="E89" i="5"/>
  <c r="J88" i="5" s="1"/>
  <c r="C86" i="5"/>
  <c r="C87" i="5"/>
  <c r="C88" i="5"/>
  <c r="G79" i="5"/>
  <c r="L74" i="5" s="1"/>
  <c r="E79" i="5"/>
  <c r="J77" i="5" s="1"/>
  <c r="F69" i="5"/>
  <c r="K68" i="5" s="1"/>
  <c r="F79" i="5"/>
  <c r="K78" i="5" s="1"/>
  <c r="D79" i="5"/>
  <c r="I77" i="5" s="1"/>
  <c r="D69" i="5"/>
  <c r="I68" i="5" s="1"/>
  <c r="C68" i="5"/>
  <c r="E69" i="5"/>
  <c r="J67" i="5" s="1"/>
  <c r="C77" i="5"/>
  <c r="C78" i="5"/>
  <c r="G49" i="5"/>
  <c r="L48" i="5" s="1"/>
  <c r="E59" i="5"/>
  <c r="J58" i="5" s="1"/>
  <c r="G59" i="5"/>
  <c r="L54" i="5" s="1"/>
  <c r="F59" i="5"/>
  <c r="K56" i="5" s="1"/>
  <c r="D56" i="5"/>
  <c r="C57" i="5"/>
  <c r="D58" i="5"/>
  <c r="F49" i="5"/>
  <c r="K45" i="5" s="1"/>
  <c r="E49" i="5"/>
  <c r="J45" i="5" s="1"/>
  <c r="D48" i="5"/>
  <c r="F39" i="5"/>
  <c r="K38" i="5" s="1"/>
  <c r="C47" i="5"/>
  <c r="D46" i="5"/>
  <c r="G39" i="5"/>
  <c r="E37" i="5"/>
  <c r="E29" i="5"/>
  <c r="J27" i="5" s="1"/>
  <c r="C36" i="5"/>
  <c r="D38" i="5"/>
  <c r="G29" i="5"/>
  <c r="L25" i="5" s="1"/>
  <c r="D26" i="5"/>
  <c r="F29" i="5"/>
  <c r="K28" i="5" s="1"/>
  <c r="C27" i="5"/>
  <c r="C28" i="5"/>
  <c r="G19" i="5"/>
  <c r="L14" i="5" s="1"/>
  <c r="D19" i="5"/>
  <c r="I18" i="5" s="1"/>
  <c r="E19" i="5"/>
  <c r="C18" i="5"/>
  <c r="F19" i="5"/>
  <c r="K15" i="5" s="1"/>
  <c r="G9" i="5"/>
  <c r="L8" i="5" s="1"/>
  <c r="F9" i="5"/>
  <c r="K4" i="5" s="1"/>
  <c r="D9" i="5"/>
  <c r="I7" i="5" s="1"/>
  <c r="E9" i="5"/>
  <c r="J5" i="5" s="1"/>
  <c r="C8" i="5"/>
  <c r="C7" i="5"/>
  <c r="G3" i="5"/>
  <c r="B8" i="5"/>
  <c r="F3" i="5"/>
  <c r="B7" i="5"/>
  <c r="B6" i="5"/>
  <c r="E3" i="5"/>
  <c r="D3" i="5"/>
  <c r="B5" i="5"/>
  <c r="B4" i="5"/>
  <c r="C3" i="5"/>
  <c r="M83" i="1"/>
  <c r="L83" i="1"/>
  <c r="M82" i="1"/>
  <c r="L82" i="1"/>
  <c r="M81" i="1"/>
  <c r="L81" i="1"/>
  <c r="M80" i="1"/>
  <c r="L80" i="1"/>
  <c r="M79" i="1"/>
  <c r="L79" i="1"/>
  <c r="M78" i="1"/>
  <c r="L78" i="1"/>
  <c r="M77" i="1"/>
  <c r="L77" i="1"/>
  <c r="M76" i="1"/>
  <c r="L76" i="1"/>
  <c r="M75" i="1"/>
  <c r="L75" i="1"/>
  <c r="M74" i="1"/>
  <c r="L74" i="1"/>
  <c r="C83" i="1"/>
  <c r="B83" i="1"/>
  <c r="C82" i="1"/>
  <c r="B82" i="1"/>
  <c r="C81" i="1"/>
  <c r="B81" i="1"/>
  <c r="C80" i="1"/>
  <c r="B80" i="1"/>
  <c r="C79" i="1"/>
  <c r="B79" i="1"/>
  <c r="C78" i="1"/>
  <c r="B78" i="1"/>
  <c r="C77" i="1"/>
  <c r="B77" i="1"/>
  <c r="C76" i="1"/>
  <c r="B76" i="1"/>
  <c r="C75" i="1"/>
  <c r="B75" i="1"/>
  <c r="C74" i="1"/>
  <c r="B74" i="1"/>
  <c r="M68" i="1"/>
  <c r="L68" i="1"/>
  <c r="M67" i="1"/>
  <c r="L67" i="1"/>
  <c r="M66" i="1"/>
  <c r="L66" i="1"/>
  <c r="M65" i="1"/>
  <c r="L65" i="1"/>
  <c r="M64" i="1"/>
  <c r="L64" i="1"/>
  <c r="M63" i="1"/>
  <c r="L63" i="1"/>
  <c r="M62" i="1"/>
  <c r="L62" i="1"/>
  <c r="M61" i="1"/>
  <c r="L61" i="1"/>
  <c r="M60" i="1"/>
  <c r="L60" i="1"/>
  <c r="M59" i="1"/>
  <c r="L59" i="1"/>
  <c r="C68" i="1"/>
  <c r="B68" i="1"/>
  <c r="C67" i="1"/>
  <c r="B67" i="1"/>
  <c r="C66" i="1"/>
  <c r="B66" i="1"/>
  <c r="C65" i="1"/>
  <c r="B65" i="1"/>
  <c r="C64" i="1"/>
  <c r="B64" i="1"/>
  <c r="C63" i="1"/>
  <c r="B63" i="1"/>
  <c r="C62" i="1"/>
  <c r="B62" i="1"/>
  <c r="C61" i="1"/>
  <c r="B61" i="1"/>
  <c r="C60" i="1"/>
  <c r="B60" i="1"/>
  <c r="C59" i="1"/>
  <c r="B59" i="1"/>
  <c r="AF45" i="1"/>
  <c r="AG45" i="1"/>
  <c r="AG44" i="1"/>
  <c r="AF44" i="1"/>
  <c r="AG53" i="1"/>
  <c r="AF53" i="1"/>
  <c r="AG52" i="1"/>
  <c r="AF52" i="1"/>
  <c r="AG51" i="1"/>
  <c r="AF51" i="1"/>
  <c r="AG50" i="1"/>
  <c r="AF50" i="1"/>
  <c r="AG49" i="1"/>
  <c r="AF49" i="1"/>
  <c r="AG48" i="1"/>
  <c r="AF48" i="1"/>
  <c r="AG47" i="1"/>
  <c r="AF47" i="1"/>
  <c r="AG46" i="1"/>
  <c r="AF46" i="1"/>
  <c r="W45" i="1"/>
  <c r="V45" i="1"/>
  <c r="W44" i="1"/>
  <c r="V44" i="1"/>
  <c r="W53" i="1"/>
  <c r="V53" i="1"/>
  <c r="W52" i="1"/>
  <c r="V52" i="1"/>
  <c r="W51" i="1"/>
  <c r="V51" i="1"/>
  <c r="W50" i="1"/>
  <c r="V50" i="1"/>
  <c r="W49" i="1"/>
  <c r="V49" i="1"/>
  <c r="W48" i="1"/>
  <c r="V48" i="1"/>
  <c r="W47" i="1"/>
  <c r="V47" i="1"/>
  <c r="W46" i="1"/>
  <c r="V46" i="1"/>
  <c r="M53" i="1"/>
  <c r="L53" i="1"/>
  <c r="M52" i="1"/>
  <c r="L52" i="1"/>
  <c r="M51" i="1"/>
  <c r="L51" i="1"/>
  <c r="M50" i="1"/>
  <c r="L50" i="1"/>
  <c r="M49" i="1"/>
  <c r="L49" i="1"/>
  <c r="M48" i="1"/>
  <c r="L48" i="1"/>
  <c r="M47" i="1"/>
  <c r="L47" i="1"/>
  <c r="M46" i="1"/>
  <c r="L46" i="1"/>
  <c r="M45" i="1"/>
  <c r="L45" i="1"/>
  <c r="M44" i="1"/>
  <c r="L44" i="1"/>
  <c r="C53" i="1"/>
  <c r="B53" i="1"/>
  <c r="C52" i="1"/>
  <c r="B52" i="1"/>
  <c r="C51" i="1"/>
  <c r="B51" i="1"/>
  <c r="C50" i="1"/>
  <c r="B50" i="1"/>
  <c r="C49" i="1"/>
  <c r="B49" i="1"/>
  <c r="C48" i="1"/>
  <c r="B48" i="1"/>
  <c r="C47" i="1"/>
  <c r="B47" i="1"/>
  <c r="C46" i="1"/>
  <c r="B46" i="1"/>
  <c r="C45" i="1"/>
  <c r="B45" i="1"/>
  <c r="C44" i="1"/>
  <c r="B44" i="1"/>
  <c r="M30" i="1"/>
  <c r="L30" i="1"/>
  <c r="M29" i="1"/>
  <c r="L29" i="1"/>
  <c r="M14" i="1"/>
  <c r="L14" i="1"/>
  <c r="M38" i="1"/>
  <c r="L38" i="1"/>
  <c r="M37" i="1"/>
  <c r="L37" i="1"/>
  <c r="M36" i="1"/>
  <c r="L36" i="1"/>
  <c r="M35" i="1"/>
  <c r="L35" i="1"/>
  <c r="M34" i="1"/>
  <c r="L34" i="1"/>
  <c r="M33" i="1"/>
  <c r="L33" i="1"/>
  <c r="M32" i="1"/>
  <c r="L32" i="1"/>
  <c r="M31" i="1"/>
  <c r="L31" i="1"/>
  <c r="C38" i="1"/>
  <c r="B38" i="1"/>
  <c r="C37" i="1"/>
  <c r="B37" i="1"/>
  <c r="C36" i="1"/>
  <c r="B36" i="1"/>
  <c r="C35" i="1"/>
  <c r="B35" i="1"/>
  <c r="C34" i="1"/>
  <c r="B34" i="1"/>
  <c r="C33" i="1"/>
  <c r="B33" i="1"/>
  <c r="C32" i="1"/>
  <c r="B32" i="1"/>
  <c r="C31" i="1"/>
  <c r="B31" i="1"/>
  <c r="C30" i="1"/>
  <c r="B30" i="1"/>
  <c r="C29" i="1"/>
  <c r="B29" i="1"/>
  <c r="M15" i="1"/>
  <c r="L15" i="1"/>
  <c r="M23" i="1"/>
  <c r="L23" i="1"/>
  <c r="M22" i="1"/>
  <c r="L22" i="1"/>
  <c r="M21" i="1"/>
  <c r="L21" i="1"/>
  <c r="M20" i="1"/>
  <c r="L20" i="1"/>
  <c r="M19" i="1"/>
  <c r="L19" i="1"/>
  <c r="M18" i="1"/>
  <c r="L18" i="1"/>
  <c r="M17" i="1"/>
  <c r="L17" i="1"/>
  <c r="M16" i="1"/>
  <c r="L16" i="1"/>
  <c r="C23" i="1"/>
  <c r="B23" i="1"/>
  <c r="C22" i="1"/>
  <c r="B22" i="1"/>
  <c r="C21" i="1"/>
  <c r="B21" i="1"/>
  <c r="C20" i="1"/>
  <c r="B20" i="1"/>
  <c r="C19" i="1"/>
  <c r="B19" i="1"/>
  <c r="C18" i="1"/>
  <c r="B18" i="1"/>
  <c r="B15" i="1"/>
  <c r="C17" i="1"/>
  <c r="B17" i="1"/>
  <c r="C16" i="1"/>
  <c r="B16" i="1"/>
  <c r="C15" i="1"/>
  <c r="C14" i="1"/>
  <c r="B14" i="1"/>
  <c r="D101" i="4"/>
  <c r="D103" i="4" s="1"/>
  <c r="F102" i="4" s="1"/>
  <c r="G55" i="4"/>
  <c r="G54" i="4"/>
  <c r="F55" i="4"/>
  <c r="F54" i="4"/>
  <c r="E55" i="4"/>
  <c r="E54" i="4"/>
  <c r="D56" i="4"/>
  <c r="C56" i="4"/>
  <c r="C55" i="4"/>
  <c r="D54" i="4"/>
  <c r="F101" i="4" l="1"/>
  <c r="K46" i="5"/>
  <c r="L117" i="5"/>
  <c r="K104" i="5"/>
  <c r="K107" i="5"/>
  <c r="J48" i="5"/>
  <c r="L115" i="5"/>
  <c r="K44" i="5"/>
  <c r="J44" i="5"/>
  <c r="L104" i="5"/>
  <c r="K65" i="5"/>
  <c r="J78" i="5"/>
  <c r="J95" i="5"/>
  <c r="K48" i="5"/>
  <c r="L116" i="5"/>
  <c r="L114" i="5"/>
  <c r="J98" i="5"/>
  <c r="K27" i="5"/>
  <c r="L86" i="5"/>
  <c r="L108" i="5"/>
  <c r="K47" i="5"/>
  <c r="J96" i="5"/>
  <c r="J97" i="5"/>
  <c r="L66" i="5"/>
  <c r="L68" i="5"/>
  <c r="K55" i="5"/>
  <c r="L57" i="5"/>
  <c r="K54" i="5"/>
  <c r="J76" i="5"/>
  <c r="J75" i="5"/>
  <c r="D99" i="5"/>
  <c r="I98" i="5" s="1"/>
  <c r="K105" i="5"/>
  <c r="K106" i="5"/>
  <c r="J74" i="5"/>
  <c r="L106" i="5"/>
  <c r="L107" i="5"/>
  <c r="L88" i="5"/>
  <c r="J56" i="5"/>
  <c r="I67" i="5"/>
  <c r="L58" i="5"/>
  <c r="L64" i="5"/>
  <c r="H105" i="5"/>
  <c r="H104" i="5"/>
  <c r="K95" i="5"/>
  <c r="I118" i="5"/>
  <c r="J108" i="5"/>
  <c r="J106" i="5"/>
  <c r="J104" i="5"/>
  <c r="L55" i="5"/>
  <c r="K118" i="5"/>
  <c r="C59" i="5"/>
  <c r="H57" i="5" s="1"/>
  <c r="J65" i="5"/>
  <c r="J68" i="5"/>
  <c r="I85" i="5"/>
  <c r="I87" i="5"/>
  <c r="I84" i="5"/>
  <c r="L85" i="5"/>
  <c r="L87" i="5"/>
  <c r="K96" i="5"/>
  <c r="K66" i="5"/>
  <c r="J55" i="5"/>
  <c r="K57" i="5"/>
  <c r="K77" i="5"/>
  <c r="K67" i="5"/>
  <c r="L78" i="5"/>
  <c r="K86" i="5"/>
  <c r="K85" i="5"/>
  <c r="L76" i="5"/>
  <c r="C69" i="5"/>
  <c r="H68" i="5" s="1"/>
  <c r="C99" i="5"/>
  <c r="H97" i="5" s="1"/>
  <c r="I17" i="5"/>
  <c r="K64" i="5"/>
  <c r="K75" i="5"/>
  <c r="J85" i="5"/>
  <c r="J64" i="5"/>
  <c r="J118" i="5"/>
  <c r="K88" i="5"/>
  <c r="K58" i="5"/>
  <c r="J57" i="5"/>
  <c r="J107" i="5"/>
  <c r="C49" i="5"/>
  <c r="H47" i="5" s="1"/>
  <c r="I66" i="5"/>
  <c r="I64" i="5"/>
  <c r="I65" i="5"/>
  <c r="L67" i="5"/>
  <c r="L56" i="5"/>
  <c r="L75" i="5"/>
  <c r="J114" i="5"/>
  <c r="J116" i="5"/>
  <c r="H106" i="5"/>
  <c r="K94" i="5"/>
  <c r="I74" i="5"/>
  <c r="I75" i="5"/>
  <c r="I78" i="5"/>
  <c r="J54" i="5"/>
  <c r="J105" i="5"/>
  <c r="J87" i="5"/>
  <c r="K97" i="5"/>
  <c r="H108" i="5"/>
  <c r="J84" i="5"/>
  <c r="I115" i="5"/>
  <c r="I116" i="5"/>
  <c r="I114" i="5"/>
  <c r="J117" i="5"/>
  <c r="K87" i="5"/>
  <c r="J86" i="5"/>
  <c r="K84" i="5"/>
  <c r="J46" i="5"/>
  <c r="J47" i="5"/>
  <c r="L47" i="5"/>
  <c r="L44" i="5"/>
  <c r="L46" i="5"/>
  <c r="L96" i="5"/>
  <c r="L98" i="5"/>
  <c r="L94" i="5"/>
  <c r="L95" i="5"/>
  <c r="C119" i="5"/>
  <c r="H118" i="5" s="1"/>
  <c r="K114" i="5"/>
  <c r="K76" i="5"/>
  <c r="L77" i="5"/>
  <c r="K115" i="5"/>
  <c r="K117" i="5"/>
  <c r="K74" i="5"/>
  <c r="J66" i="5"/>
  <c r="I76" i="5"/>
  <c r="I86" i="5"/>
  <c r="L45" i="5"/>
  <c r="K14" i="5"/>
  <c r="L4" i="5"/>
  <c r="K6" i="5"/>
  <c r="L17" i="5"/>
  <c r="K26" i="5"/>
  <c r="K24" i="5"/>
  <c r="J24" i="5"/>
  <c r="J26" i="5"/>
  <c r="J7" i="5"/>
  <c r="J28" i="5"/>
  <c r="L15" i="5"/>
  <c r="J25" i="5"/>
  <c r="L16" i="5"/>
  <c r="J8" i="5"/>
  <c r="J17" i="5"/>
  <c r="J18" i="5"/>
  <c r="L28" i="5"/>
  <c r="L37" i="5"/>
  <c r="L38" i="5"/>
  <c r="L7" i="5"/>
  <c r="L6" i="5"/>
  <c r="K5" i="5"/>
  <c r="J15" i="5"/>
  <c r="K16" i="5"/>
  <c r="L24" i="5"/>
  <c r="L26" i="5"/>
  <c r="D29" i="5"/>
  <c r="I26" i="5" s="1"/>
  <c r="L36" i="5"/>
  <c r="J14" i="5"/>
  <c r="L35" i="5"/>
  <c r="K7" i="5"/>
  <c r="K8" i="5"/>
  <c r="K36" i="5"/>
  <c r="D39" i="5"/>
  <c r="I38" i="5" s="1"/>
  <c r="C19" i="5"/>
  <c r="H18" i="5" s="1"/>
  <c r="K35" i="5"/>
  <c r="I14" i="5"/>
  <c r="I15" i="5"/>
  <c r="J4" i="5"/>
  <c r="L5" i="5"/>
  <c r="K37" i="5"/>
  <c r="J6" i="5"/>
  <c r="K17" i="5"/>
  <c r="K34" i="5"/>
  <c r="C39" i="5"/>
  <c r="H36" i="5" s="1"/>
  <c r="I16" i="5"/>
  <c r="J16" i="5"/>
  <c r="E39" i="5"/>
  <c r="J37" i="5" s="1"/>
  <c r="K25" i="5"/>
  <c r="L34" i="5"/>
  <c r="K18" i="5"/>
  <c r="L18" i="5"/>
  <c r="L27" i="5"/>
  <c r="I5" i="5"/>
  <c r="I4" i="5"/>
  <c r="I8" i="5"/>
  <c r="I6" i="5"/>
  <c r="D109" i="5"/>
  <c r="C89" i="5"/>
  <c r="H87" i="5" s="1"/>
  <c r="C79" i="5"/>
  <c r="H77" i="5" s="1"/>
  <c r="D59" i="5"/>
  <c r="D49" i="5"/>
  <c r="C29" i="5"/>
  <c r="H28" i="5" s="1"/>
  <c r="C9" i="5"/>
  <c r="H7" i="5" s="1"/>
  <c r="D124" i="4"/>
  <c r="F79" i="4"/>
  <c r="F78" i="4"/>
  <c r="D80" i="4" s="1"/>
  <c r="E78" i="4"/>
  <c r="D79" i="4" s="1"/>
  <c r="F77" i="4"/>
  <c r="C80" i="4" s="1"/>
  <c r="E77" i="4"/>
  <c r="C79" i="4" s="1"/>
  <c r="D77" i="4"/>
  <c r="C78" i="4" s="1"/>
  <c r="D126" i="4" l="1"/>
  <c r="F125" i="4" s="1"/>
  <c r="M68" i="5"/>
  <c r="H78" i="5"/>
  <c r="M78" i="5" s="1"/>
  <c r="M87" i="5"/>
  <c r="M118" i="5"/>
  <c r="H86" i="5"/>
  <c r="M86" i="5" s="1"/>
  <c r="M77" i="5"/>
  <c r="I44" i="5"/>
  <c r="I45" i="5"/>
  <c r="I47" i="5"/>
  <c r="M47" i="5" s="1"/>
  <c r="H95" i="5"/>
  <c r="H94" i="5"/>
  <c r="H96" i="5"/>
  <c r="H98" i="5"/>
  <c r="M98" i="5" s="1"/>
  <c r="I94" i="5"/>
  <c r="I95" i="5"/>
  <c r="I96" i="5"/>
  <c r="I97" i="5"/>
  <c r="M97" i="5" s="1"/>
  <c r="I55" i="5"/>
  <c r="I54" i="5"/>
  <c r="I57" i="5"/>
  <c r="M57" i="5" s="1"/>
  <c r="H58" i="5"/>
  <c r="H54" i="5"/>
  <c r="H55" i="5"/>
  <c r="H56" i="5"/>
  <c r="H75" i="5"/>
  <c r="M75" i="5" s="1"/>
  <c r="H74" i="5"/>
  <c r="M74" i="5" s="1"/>
  <c r="H76" i="5"/>
  <c r="M76" i="5" s="1"/>
  <c r="H84" i="5"/>
  <c r="M84" i="5" s="1"/>
  <c r="H85" i="5"/>
  <c r="M85" i="5" s="1"/>
  <c r="H114" i="5"/>
  <c r="M114" i="5" s="1"/>
  <c r="H115" i="5"/>
  <c r="M115" i="5" s="1"/>
  <c r="H117" i="5"/>
  <c r="M117" i="5" s="1"/>
  <c r="H116" i="5"/>
  <c r="M116" i="5" s="1"/>
  <c r="H64" i="5"/>
  <c r="M64" i="5" s="1"/>
  <c r="H65" i="5"/>
  <c r="M65" i="5" s="1"/>
  <c r="H67" i="5"/>
  <c r="M67" i="5" s="1"/>
  <c r="H66" i="5"/>
  <c r="M66" i="5" s="1"/>
  <c r="I105" i="5"/>
  <c r="M105" i="5" s="1"/>
  <c r="I104" i="5"/>
  <c r="M104" i="5" s="1"/>
  <c r="I107" i="5"/>
  <c r="M107" i="5" s="1"/>
  <c r="M18" i="5"/>
  <c r="I108" i="5"/>
  <c r="M108" i="5" s="1"/>
  <c r="H45" i="5"/>
  <c r="H44" i="5"/>
  <c r="H46" i="5"/>
  <c r="H48" i="5"/>
  <c r="I56" i="5"/>
  <c r="I58" i="5"/>
  <c r="I48" i="5"/>
  <c r="I46" i="5"/>
  <c r="H88" i="5"/>
  <c r="M88" i="5" s="1"/>
  <c r="I106" i="5"/>
  <c r="M106" i="5" s="1"/>
  <c r="M7" i="5"/>
  <c r="J36" i="5"/>
  <c r="J34" i="5"/>
  <c r="J35" i="5"/>
  <c r="J38" i="5"/>
  <c r="I35" i="5"/>
  <c r="I34" i="5"/>
  <c r="I37" i="5"/>
  <c r="I36" i="5"/>
  <c r="I24" i="5"/>
  <c r="I25" i="5"/>
  <c r="I28" i="5"/>
  <c r="M28" i="5" s="1"/>
  <c r="I27" i="5"/>
  <c r="H25" i="5"/>
  <c r="H24" i="5"/>
  <c r="H26" i="5"/>
  <c r="M26" i="5" s="1"/>
  <c r="H14" i="5"/>
  <c r="M14" i="5" s="1"/>
  <c r="H16" i="5"/>
  <c r="M16" i="5" s="1"/>
  <c r="H15" i="5"/>
  <c r="M15" i="5" s="1"/>
  <c r="H17" i="5"/>
  <c r="M17" i="5" s="1"/>
  <c r="H27" i="5"/>
  <c r="M27" i="5" s="1"/>
  <c r="H34" i="5"/>
  <c r="H35" i="5"/>
  <c r="H37" i="5"/>
  <c r="M37" i="5" s="1"/>
  <c r="H38" i="5"/>
  <c r="H8" i="5"/>
  <c r="M8" i="5" s="1"/>
  <c r="H5" i="5"/>
  <c r="M5" i="5" s="1"/>
  <c r="H4" i="5"/>
  <c r="M4" i="5" s="1"/>
  <c r="H6" i="5"/>
  <c r="M6" i="5" s="1"/>
  <c r="C125" i="4"/>
  <c r="C81" i="4"/>
  <c r="G80" i="4" s="1"/>
  <c r="D81" i="4"/>
  <c r="H78" i="4" s="1"/>
  <c r="E80" i="4"/>
  <c r="E81" i="4" s="1"/>
  <c r="C102" i="4"/>
  <c r="F81" i="4"/>
  <c r="J79" i="4" s="1"/>
  <c r="D31" i="4"/>
  <c r="G7" i="4"/>
  <c r="F8" i="4" s="1"/>
  <c r="G6" i="4"/>
  <c r="E8" i="4" s="1"/>
  <c r="F6" i="4"/>
  <c r="E7" i="4" s="1"/>
  <c r="G5" i="4"/>
  <c r="D8" i="4" s="1"/>
  <c r="F5" i="4"/>
  <c r="E5" i="4"/>
  <c r="D6" i="4" s="1"/>
  <c r="G4" i="4"/>
  <c r="C8" i="4" s="1"/>
  <c r="F4" i="4"/>
  <c r="C7" i="4" s="1"/>
  <c r="E4" i="4"/>
  <c r="D4" i="4"/>
  <c r="C126" i="4" l="1"/>
  <c r="E124" i="4" s="1"/>
  <c r="G124" i="4" s="1"/>
  <c r="F124" i="4"/>
  <c r="C103" i="4"/>
  <c r="E101" i="4" s="1"/>
  <c r="G101" i="4" s="1"/>
  <c r="E102" i="4"/>
  <c r="G102" i="4" s="1"/>
  <c r="C32" i="4"/>
  <c r="D33" i="4"/>
  <c r="F32" i="4" s="1"/>
  <c r="M24" i="5"/>
  <c r="P27" i="5" s="1"/>
  <c r="M45" i="5"/>
  <c r="M94" i="5"/>
  <c r="P94" i="5" s="1"/>
  <c r="R24" i="5"/>
  <c r="R25" i="5"/>
  <c r="R26" i="5"/>
  <c r="R27" i="5"/>
  <c r="R28" i="5"/>
  <c r="P85" i="5"/>
  <c r="P84" i="5"/>
  <c r="P87" i="5"/>
  <c r="P88" i="5"/>
  <c r="P86" i="5"/>
  <c r="T116" i="5"/>
  <c r="T115" i="5"/>
  <c r="T118" i="5"/>
  <c r="T114" i="5"/>
  <c r="T117" i="5"/>
  <c r="Q65" i="5"/>
  <c r="Q66" i="5"/>
  <c r="Q64" i="5"/>
  <c r="Q67" i="5"/>
  <c r="Q68" i="5"/>
  <c r="T108" i="5"/>
  <c r="T107" i="5"/>
  <c r="T106" i="5"/>
  <c r="T105" i="5"/>
  <c r="T104" i="5"/>
  <c r="R114" i="5"/>
  <c r="R117" i="5"/>
  <c r="R118" i="5"/>
  <c r="R115" i="5"/>
  <c r="R116" i="5"/>
  <c r="S44" i="5"/>
  <c r="S46" i="5"/>
  <c r="S45" i="5"/>
  <c r="S47" i="5"/>
  <c r="S48" i="5"/>
  <c r="S14" i="5"/>
  <c r="S18" i="5"/>
  <c r="S15" i="5"/>
  <c r="S17" i="5"/>
  <c r="S16" i="5"/>
  <c r="S104" i="5"/>
  <c r="S106" i="5"/>
  <c r="S108" i="5"/>
  <c r="S107" i="5"/>
  <c r="S105" i="5"/>
  <c r="Q14" i="5"/>
  <c r="Q18" i="5"/>
  <c r="Q15" i="5"/>
  <c r="Q16" i="5"/>
  <c r="Q17" i="5"/>
  <c r="P105" i="5"/>
  <c r="P104" i="5"/>
  <c r="P106" i="5"/>
  <c r="P107" i="5"/>
  <c r="P108" i="5"/>
  <c r="Q115" i="5"/>
  <c r="Q116" i="5"/>
  <c r="Q114" i="5"/>
  <c r="Q118" i="5"/>
  <c r="Q117" i="5"/>
  <c r="S34" i="5"/>
  <c r="S38" i="5"/>
  <c r="S35" i="5"/>
  <c r="S36" i="5"/>
  <c r="S37" i="5"/>
  <c r="S68" i="5"/>
  <c r="S64" i="5"/>
  <c r="S66" i="5"/>
  <c r="S65" i="5"/>
  <c r="S67" i="5"/>
  <c r="P64" i="5"/>
  <c r="P65" i="5"/>
  <c r="P66" i="5"/>
  <c r="P67" i="5"/>
  <c r="P68" i="5"/>
  <c r="S24" i="5"/>
  <c r="S27" i="5"/>
  <c r="S25" i="5"/>
  <c r="S28" i="5"/>
  <c r="S26" i="5"/>
  <c r="S97" i="5"/>
  <c r="S95" i="5"/>
  <c r="S96" i="5"/>
  <c r="S98" i="5"/>
  <c r="S94" i="5"/>
  <c r="Q104" i="5"/>
  <c r="Q105" i="5"/>
  <c r="Q107" i="5"/>
  <c r="Q106" i="5"/>
  <c r="Q108" i="5"/>
  <c r="P114" i="5"/>
  <c r="P116" i="5"/>
  <c r="P115" i="5"/>
  <c r="P117" i="5"/>
  <c r="P118" i="5"/>
  <c r="S78" i="5"/>
  <c r="S76" i="5"/>
  <c r="S75" i="5"/>
  <c r="S74" i="5"/>
  <c r="S77" i="5"/>
  <c r="R105" i="5"/>
  <c r="R108" i="5"/>
  <c r="R107" i="5"/>
  <c r="R106" i="5"/>
  <c r="R104" i="5"/>
  <c r="S54" i="5"/>
  <c r="S57" i="5"/>
  <c r="S55" i="5"/>
  <c r="S58" i="5"/>
  <c r="S56" i="5"/>
  <c r="T84" i="5"/>
  <c r="T88" i="5"/>
  <c r="T86" i="5"/>
  <c r="T85" i="5"/>
  <c r="T87" i="5"/>
  <c r="R76" i="5"/>
  <c r="R74" i="5"/>
  <c r="R75" i="5"/>
  <c r="R78" i="5"/>
  <c r="R77" i="5"/>
  <c r="S88" i="5"/>
  <c r="S86" i="5"/>
  <c r="S84" i="5"/>
  <c r="S87" i="5"/>
  <c r="S85" i="5"/>
  <c r="P75" i="5"/>
  <c r="P74" i="5"/>
  <c r="P76" i="5"/>
  <c r="P77" i="5"/>
  <c r="P78" i="5"/>
  <c r="T76" i="5"/>
  <c r="T75" i="5"/>
  <c r="T74" i="5"/>
  <c r="T78" i="5"/>
  <c r="T77" i="5"/>
  <c r="T16" i="5"/>
  <c r="T17" i="5"/>
  <c r="T14" i="5"/>
  <c r="T15" i="5"/>
  <c r="T18" i="5"/>
  <c r="Q77" i="5"/>
  <c r="Q74" i="5"/>
  <c r="Q76" i="5"/>
  <c r="Q75" i="5"/>
  <c r="Q78" i="5"/>
  <c r="T65" i="5"/>
  <c r="T64" i="5"/>
  <c r="T67" i="5"/>
  <c r="T66" i="5"/>
  <c r="T68" i="5"/>
  <c r="T27" i="5"/>
  <c r="T28" i="5"/>
  <c r="T25" i="5"/>
  <c r="T26" i="5"/>
  <c r="T24" i="5"/>
  <c r="S118" i="5"/>
  <c r="S115" i="5"/>
  <c r="S114" i="5"/>
  <c r="S117" i="5"/>
  <c r="S116" i="5"/>
  <c r="R17" i="5"/>
  <c r="R16" i="5"/>
  <c r="R15" i="5"/>
  <c r="R14" i="5"/>
  <c r="R18" i="5"/>
  <c r="P15" i="5"/>
  <c r="P16" i="5"/>
  <c r="P14" i="5"/>
  <c r="P17" i="5"/>
  <c r="P18" i="5"/>
  <c r="R68" i="5"/>
  <c r="R65" i="5"/>
  <c r="R67" i="5"/>
  <c r="R64" i="5"/>
  <c r="R66" i="5"/>
  <c r="Q85" i="5"/>
  <c r="Q84" i="5"/>
  <c r="Q88" i="5"/>
  <c r="Q87" i="5"/>
  <c r="Q86" i="5"/>
  <c r="T96" i="5"/>
  <c r="T94" i="5"/>
  <c r="T98" i="5"/>
  <c r="T97" i="5"/>
  <c r="T95" i="5"/>
  <c r="R86" i="5"/>
  <c r="R85" i="5"/>
  <c r="R84" i="5"/>
  <c r="R88" i="5"/>
  <c r="R87" i="5"/>
  <c r="T5" i="5"/>
  <c r="T6" i="5"/>
  <c r="T4" i="5"/>
  <c r="T8" i="5"/>
  <c r="T7" i="5"/>
  <c r="S6" i="5"/>
  <c r="S8" i="5"/>
  <c r="S4" i="5"/>
  <c r="S7" i="5"/>
  <c r="S5" i="5"/>
  <c r="M44" i="5"/>
  <c r="P5" i="5"/>
  <c r="P4" i="5"/>
  <c r="P6" i="5"/>
  <c r="P7" i="5"/>
  <c r="P8" i="5"/>
  <c r="R6" i="5"/>
  <c r="R7" i="5"/>
  <c r="R8" i="5"/>
  <c r="R4" i="5"/>
  <c r="R5" i="5"/>
  <c r="M55" i="5"/>
  <c r="Q4" i="5"/>
  <c r="Q5" i="5"/>
  <c r="Q7" i="5"/>
  <c r="Q8" i="5"/>
  <c r="Q6" i="5"/>
  <c r="M48" i="5"/>
  <c r="M96" i="5"/>
  <c r="M46" i="5"/>
  <c r="M56" i="5"/>
  <c r="M95" i="5"/>
  <c r="M54" i="5"/>
  <c r="M58" i="5"/>
  <c r="M25" i="5"/>
  <c r="M35" i="5"/>
  <c r="M36" i="5"/>
  <c r="M38" i="5"/>
  <c r="M34" i="5"/>
  <c r="G78" i="4"/>
  <c r="I77" i="4"/>
  <c r="I79" i="4"/>
  <c r="I78" i="4"/>
  <c r="G77" i="4"/>
  <c r="G79" i="4"/>
  <c r="H77" i="4"/>
  <c r="J78" i="4"/>
  <c r="J80" i="4"/>
  <c r="H80" i="4"/>
  <c r="I80" i="4"/>
  <c r="H79" i="4"/>
  <c r="J77" i="4"/>
  <c r="F9" i="4"/>
  <c r="D7" i="4"/>
  <c r="D9" i="4" s="1"/>
  <c r="I4" i="4" s="1"/>
  <c r="C6" i="4"/>
  <c r="E9" i="4"/>
  <c r="J4" i="4" s="1"/>
  <c r="C5" i="4"/>
  <c r="G9" i="4"/>
  <c r="E125" i="4" l="1"/>
  <c r="G125" i="4" s="1"/>
  <c r="K78" i="4"/>
  <c r="S78" i="4" s="1"/>
  <c r="F31" i="4"/>
  <c r="C33" i="4"/>
  <c r="E31" i="4" s="1"/>
  <c r="G31" i="4" s="1"/>
  <c r="Q48" i="5"/>
  <c r="Q44" i="5"/>
  <c r="P28" i="5"/>
  <c r="P26" i="5"/>
  <c r="Q46" i="5"/>
  <c r="P24" i="5"/>
  <c r="P25" i="5"/>
  <c r="P98" i="5"/>
  <c r="P97" i="5"/>
  <c r="Q47" i="5"/>
  <c r="P95" i="5"/>
  <c r="Q45" i="5"/>
  <c r="P96" i="5"/>
  <c r="U16" i="5"/>
  <c r="V16" i="5" s="1"/>
  <c r="U75" i="5"/>
  <c r="V75" i="5" s="1"/>
  <c r="U118" i="5"/>
  <c r="V118" i="5" s="1"/>
  <c r="U14" i="5"/>
  <c r="V14" i="5" s="1"/>
  <c r="U76" i="5"/>
  <c r="V76" i="5" s="1"/>
  <c r="U115" i="5"/>
  <c r="V115" i="5" s="1"/>
  <c r="U105" i="5"/>
  <c r="V105" i="5" s="1"/>
  <c r="U86" i="5"/>
  <c r="V86" i="5" s="1"/>
  <c r="U66" i="5"/>
  <c r="V66" i="5" s="1"/>
  <c r="U114" i="5"/>
  <c r="V114" i="5" s="1"/>
  <c r="U87" i="5"/>
  <c r="V87" i="5" s="1"/>
  <c r="T37" i="5"/>
  <c r="T36" i="5"/>
  <c r="T35" i="5"/>
  <c r="T34" i="5"/>
  <c r="T38" i="5"/>
  <c r="R98" i="5"/>
  <c r="R94" i="5"/>
  <c r="R97" i="5"/>
  <c r="R95" i="5"/>
  <c r="R96" i="5"/>
  <c r="U78" i="5"/>
  <c r="V78" i="5" s="1"/>
  <c r="U85" i="5"/>
  <c r="V85" i="5" s="1"/>
  <c r="Q34" i="5"/>
  <c r="Q37" i="5"/>
  <c r="Q35" i="5"/>
  <c r="Q36" i="5"/>
  <c r="Q38" i="5"/>
  <c r="T48" i="5"/>
  <c r="T47" i="5"/>
  <c r="T45" i="5"/>
  <c r="T44" i="5"/>
  <c r="T46" i="5"/>
  <c r="U107" i="5"/>
  <c r="V107" i="5" s="1"/>
  <c r="U18" i="5"/>
  <c r="V18" i="5" s="1"/>
  <c r="U68" i="5"/>
  <c r="V68" i="5" s="1"/>
  <c r="U106" i="5"/>
  <c r="V106" i="5" s="1"/>
  <c r="R57" i="5"/>
  <c r="R56" i="5"/>
  <c r="R55" i="5"/>
  <c r="R58" i="5"/>
  <c r="R54" i="5"/>
  <c r="U15" i="5"/>
  <c r="V15" i="5" s="1"/>
  <c r="U64" i="5"/>
  <c r="V64" i="5" s="1"/>
  <c r="U8" i="5"/>
  <c r="V8" i="5" s="1"/>
  <c r="R35" i="5"/>
  <c r="R36" i="5"/>
  <c r="R38" i="5"/>
  <c r="R34" i="5"/>
  <c r="R37" i="5"/>
  <c r="Q54" i="5"/>
  <c r="Q57" i="5"/>
  <c r="Q55" i="5"/>
  <c r="Q58" i="5"/>
  <c r="Q56" i="5"/>
  <c r="U108" i="5"/>
  <c r="V108" i="5" s="1"/>
  <c r="Q24" i="5"/>
  <c r="U24" i="5" s="1"/>
  <c r="V24" i="5" s="1"/>
  <c r="Q25" i="5"/>
  <c r="Q28" i="5"/>
  <c r="Q27" i="5"/>
  <c r="U27" i="5" s="1"/>
  <c r="V27" i="5" s="1"/>
  <c r="Q26" i="5"/>
  <c r="U26" i="5" s="1"/>
  <c r="V26" i="5" s="1"/>
  <c r="T56" i="5"/>
  <c r="T54" i="5"/>
  <c r="T55" i="5"/>
  <c r="T57" i="5"/>
  <c r="T58" i="5"/>
  <c r="U17" i="5"/>
  <c r="V17" i="5" s="1"/>
  <c r="U77" i="5"/>
  <c r="V77" i="5" s="1"/>
  <c r="U117" i="5"/>
  <c r="V117" i="5" s="1"/>
  <c r="U67" i="5"/>
  <c r="V67" i="5" s="1"/>
  <c r="U104" i="5"/>
  <c r="V104" i="5" s="1"/>
  <c r="P55" i="5"/>
  <c r="P54" i="5"/>
  <c r="P56" i="5"/>
  <c r="P58" i="5"/>
  <c r="P57" i="5"/>
  <c r="Q95" i="5"/>
  <c r="Q97" i="5"/>
  <c r="Q94" i="5"/>
  <c r="Q96" i="5"/>
  <c r="Q98" i="5"/>
  <c r="P48" i="5"/>
  <c r="P44" i="5"/>
  <c r="P45" i="5"/>
  <c r="P46" i="5"/>
  <c r="P47" i="5"/>
  <c r="U74" i="5"/>
  <c r="V74" i="5" s="1"/>
  <c r="U116" i="5"/>
  <c r="V116" i="5" s="1"/>
  <c r="U65" i="5"/>
  <c r="V65" i="5" s="1"/>
  <c r="U88" i="5"/>
  <c r="V88" i="5" s="1"/>
  <c r="P35" i="5"/>
  <c r="P34" i="5"/>
  <c r="P37" i="5"/>
  <c r="P38" i="5"/>
  <c r="P36" i="5"/>
  <c r="R44" i="5"/>
  <c r="R47" i="5"/>
  <c r="R45" i="5"/>
  <c r="R46" i="5"/>
  <c r="R48" i="5"/>
  <c r="U84" i="5"/>
  <c r="V84" i="5" s="1"/>
  <c r="U7" i="5"/>
  <c r="V7" i="5" s="1"/>
  <c r="U6" i="5"/>
  <c r="V6" i="5" s="1"/>
  <c r="U4" i="5"/>
  <c r="V4" i="5" s="1"/>
  <c r="U5" i="5"/>
  <c r="V5" i="5" s="1"/>
  <c r="K80" i="4"/>
  <c r="Q80" i="4" s="1"/>
  <c r="C9" i="4"/>
  <c r="H6" i="4" s="1"/>
  <c r="K79" i="4"/>
  <c r="K77" i="4"/>
  <c r="L8" i="4"/>
  <c r="L6" i="4"/>
  <c r="L5" i="4"/>
  <c r="L7" i="4"/>
  <c r="L4" i="4"/>
  <c r="K6" i="4"/>
  <c r="K8" i="4"/>
  <c r="K7" i="4"/>
  <c r="K4" i="4"/>
  <c r="K5" i="4"/>
  <c r="J6" i="4"/>
  <c r="J8" i="4"/>
  <c r="J7" i="4"/>
  <c r="J5" i="4"/>
  <c r="H7" i="4"/>
  <c r="I5" i="4"/>
  <c r="I6" i="4"/>
  <c r="I7" i="4"/>
  <c r="I8" i="4"/>
  <c r="Q77" i="4" l="1"/>
  <c r="S80" i="4"/>
  <c r="O77" i="4"/>
  <c r="O79" i="4"/>
  <c r="Q78" i="4"/>
  <c r="O80" i="4"/>
  <c r="O78" i="4"/>
  <c r="E32" i="4"/>
  <c r="G32" i="4" s="1"/>
  <c r="H5" i="4"/>
  <c r="M5" i="4" s="1"/>
  <c r="H8" i="4"/>
  <c r="M8" i="4" s="1"/>
  <c r="H4" i="4"/>
  <c r="M4" i="4" s="1"/>
  <c r="U25" i="5"/>
  <c r="V25" i="5" s="1"/>
  <c r="U97" i="5"/>
  <c r="V97" i="5" s="1"/>
  <c r="U28" i="5"/>
  <c r="V28" i="5" s="1"/>
  <c r="V29" i="5" s="1"/>
  <c r="V30" i="5" s="1"/>
  <c r="S30" i="5" s="1"/>
  <c r="U36" i="5"/>
  <c r="V36" i="5" s="1"/>
  <c r="U35" i="5"/>
  <c r="V35" i="5" s="1"/>
  <c r="U95" i="5"/>
  <c r="V95" i="5" s="1"/>
  <c r="V119" i="5"/>
  <c r="U57" i="5"/>
  <c r="V57" i="5" s="1"/>
  <c r="V19" i="5"/>
  <c r="U37" i="5"/>
  <c r="V37" i="5" s="1"/>
  <c r="V79" i="5"/>
  <c r="U96" i="5"/>
  <c r="V96" i="5" s="1"/>
  <c r="U34" i="5"/>
  <c r="V34" i="5" s="1"/>
  <c r="U94" i="5"/>
  <c r="V94" i="5" s="1"/>
  <c r="U47" i="5"/>
  <c r="V47" i="5" s="1"/>
  <c r="V9" i="5"/>
  <c r="U46" i="5"/>
  <c r="V46" i="5" s="1"/>
  <c r="U54" i="5"/>
  <c r="V54" i="5" s="1"/>
  <c r="U58" i="5"/>
  <c r="V58" i="5" s="1"/>
  <c r="U45" i="5"/>
  <c r="V45" i="5" s="1"/>
  <c r="U55" i="5"/>
  <c r="V55" i="5" s="1"/>
  <c r="U44" i="5"/>
  <c r="V44" i="5" s="1"/>
  <c r="U56" i="5"/>
  <c r="V56" i="5" s="1"/>
  <c r="V89" i="5"/>
  <c r="U48" i="5"/>
  <c r="V48" i="5" s="1"/>
  <c r="U38" i="5"/>
  <c r="V38" i="5" s="1"/>
  <c r="V109" i="5"/>
  <c r="V69" i="5"/>
  <c r="U98" i="5"/>
  <c r="V98" i="5" s="1"/>
  <c r="Q79" i="4"/>
  <c r="P77" i="4"/>
  <c r="P79" i="4"/>
  <c r="S79" i="4"/>
  <c r="P78" i="4"/>
  <c r="P80" i="4"/>
  <c r="N77" i="4"/>
  <c r="S77" i="4"/>
  <c r="N79" i="4"/>
  <c r="N80" i="4"/>
  <c r="N78" i="4"/>
  <c r="M6" i="4"/>
  <c r="L77" i="4" s="1"/>
  <c r="M7" i="4"/>
  <c r="O4" i="4" l="1"/>
  <c r="H32" i="4"/>
  <c r="H31" i="4"/>
  <c r="N47" i="5"/>
  <c r="G93" i="1" s="1"/>
  <c r="N44" i="5"/>
  <c r="G90" i="1" s="1"/>
  <c r="N46" i="5"/>
  <c r="G92" i="1" s="1"/>
  <c r="N45" i="5"/>
  <c r="G91" i="1" s="1"/>
  <c r="N48" i="5"/>
  <c r="G94" i="1" s="1"/>
  <c r="H124" i="4"/>
  <c r="H125" i="4"/>
  <c r="H102" i="4"/>
  <c r="H101" i="4"/>
  <c r="H55" i="4"/>
  <c r="H54" i="4"/>
  <c r="V99" i="5"/>
  <c r="V100" i="5" s="1"/>
  <c r="S100" i="5" s="1"/>
  <c r="Q100" i="5" s="1"/>
  <c r="I99" i="5" s="1"/>
  <c r="M70" i="1" s="1"/>
  <c r="V120" i="5"/>
  <c r="S120" i="5" s="1"/>
  <c r="Q120" i="5" s="1"/>
  <c r="I119" i="5" s="1"/>
  <c r="M85" i="1" s="1"/>
  <c r="V70" i="5"/>
  <c r="S70" i="5" s="1"/>
  <c r="Q70" i="5" s="1"/>
  <c r="I69" i="5" s="1"/>
  <c r="W55" i="1" s="1"/>
  <c r="V20" i="5"/>
  <c r="S20" i="5" s="1"/>
  <c r="Q20" i="5" s="1"/>
  <c r="I19" i="5" s="1"/>
  <c r="M25" i="1" s="1"/>
  <c r="V110" i="5"/>
  <c r="S110" i="5" s="1"/>
  <c r="Q110" i="5" s="1"/>
  <c r="I109" i="5" s="1"/>
  <c r="C85" i="1" s="1"/>
  <c r="V39" i="5"/>
  <c r="V59" i="5"/>
  <c r="V80" i="5"/>
  <c r="S80" i="5" s="1"/>
  <c r="Q80" i="5" s="1"/>
  <c r="I79" i="5" s="1"/>
  <c r="AG55" i="1" s="1"/>
  <c r="V90" i="5"/>
  <c r="S90" i="5" s="1"/>
  <c r="Q90" i="5" s="1"/>
  <c r="I89" i="5" s="1"/>
  <c r="C70" i="1" s="1"/>
  <c r="V10" i="5"/>
  <c r="S10" i="5" s="1"/>
  <c r="Q10" i="5" s="1"/>
  <c r="I9" i="5" s="1"/>
  <c r="C25" i="1" s="1"/>
  <c r="V49" i="5"/>
  <c r="Q30" i="5"/>
  <c r="I29" i="5" s="1"/>
  <c r="C40" i="1" s="1"/>
  <c r="R78" i="4"/>
  <c r="T78" i="4" s="1"/>
  <c r="R80" i="4"/>
  <c r="T80" i="4" s="1"/>
  <c r="R79" i="4"/>
  <c r="T79" i="4" s="1"/>
  <c r="L80" i="4"/>
  <c r="L78" i="4"/>
  <c r="R77" i="4"/>
  <c r="T77" i="4" s="1"/>
  <c r="L79" i="4"/>
  <c r="O5" i="4"/>
  <c r="U3" i="4"/>
  <c r="O7" i="4"/>
  <c r="O3" i="4"/>
  <c r="O6" i="4"/>
  <c r="P7" i="4"/>
  <c r="P4" i="4"/>
  <c r="P5" i="4"/>
  <c r="P6" i="4"/>
  <c r="U4" i="4"/>
  <c r="P3" i="4"/>
  <c r="Q5" i="4"/>
  <c r="Q7" i="4"/>
  <c r="Q6" i="4"/>
  <c r="U5" i="4"/>
  <c r="Q3" i="4"/>
  <c r="Q4" i="4"/>
  <c r="R4" i="4"/>
  <c r="R5" i="4"/>
  <c r="R7" i="4"/>
  <c r="U6" i="4"/>
  <c r="R6" i="4"/>
  <c r="R3" i="4"/>
  <c r="S7" i="4"/>
  <c r="S3" i="4"/>
  <c r="U7" i="4"/>
  <c r="S6" i="4"/>
  <c r="S4" i="4"/>
  <c r="S5" i="4"/>
  <c r="N4" i="5" l="1"/>
  <c r="C90" i="1" s="1"/>
  <c r="N7" i="5"/>
  <c r="C93" i="1" s="1"/>
  <c r="N5" i="5"/>
  <c r="C91" i="1" s="1"/>
  <c r="N6" i="5"/>
  <c r="C92" i="1" s="1"/>
  <c r="N8" i="5"/>
  <c r="C94" i="1" s="1"/>
  <c r="N115" i="5"/>
  <c r="N91" i="1" s="1"/>
  <c r="N117" i="5"/>
  <c r="N93" i="1" s="1"/>
  <c r="N116" i="5"/>
  <c r="N92" i="1" s="1"/>
  <c r="N118" i="5"/>
  <c r="N94" i="1" s="1"/>
  <c r="N114" i="5"/>
  <c r="N90" i="1" s="1"/>
  <c r="N75" i="5"/>
  <c r="J91" i="1" s="1"/>
  <c r="N77" i="5"/>
  <c r="J93" i="1" s="1"/>
  <c r="N76" i="5"/>
  <c r="J92" i="1" s="1"/>
  <c r="N74" i="5"/>
  <c r="J90" i="1" s="1"/>
  <c r="N78" i="5"/>
  <c r="J94" i="1" s="1"/>
  <c r="N87" i="5"/>
  <c r="K93" i="1" s="1"/>
  <c r="N84" i="5"/>
  <c r="K90" i="1" s="1"/>
  <c r="N86" i="5"/>
  <c r="K92" i="1" s="1"/>
  <c r="N85" i="5"/>
  <c r="K91" i="1" s="1"/>
  <c r="N88" i="5"/>
  <c r="K94" i="1" s="1"/>
  <c r="N97" i="5"/>
  <c r="L93" i="1" s="1"/>
  <c r="N98" i="5"/>
  <c r="L94" i="1" s="1"/>
  <c r="N94" i="5"/>
  <c r="L90" i="1" s="1"/>
  <c r="N96" i="5"/>
  <c r="L92" i="1" s="1"/>
  <c r="N95" i="5"/>
  <c r="L91" i="1" s="1"/>
  <c r="N16" i="5"/>
  <c r="D92" i="1" s="1"/>
  <c r="N15" i="5"/>
  <c r="D91" i="1" s="1"/>
  <c r="N17" i="5"/>
  <c r="D93" i="1" s="1"/>
  <c r="N18" i="5"/>
  <c r="D94" i="1" s="1"/>
  <c r="N14" i="5"/>
  <c r="D90" i="1" s="1"/>
  <c r="N108" i="5"/>
  <c r="M94" i="1" s="1"/>
  <c r="N107" i="5"/>
  <c r="M93" i="1" s="1"/>
  <c r="N106" i="5"/>
  <c r="M92" i="1" s="1"/>
  <c r="N104" i="5"/>
  <c r="M90" i="1" s="1"/>
  <c r="N105" i="5"/>
  <c r="M91" i="1" s="1"/>
  <c r="N57" i="5"/>
  <c r="H93" i="1" s="1"/>
  <c r="N55" i="5"/>
  <c r="H91" i="1" s="1"/>
  <c r="N56" i="5"/>
  <c r="H92" i="1" s="1"/>
  <c r="N54" i="5"/>
  <c r="H90" i="1" s="1"/>
  <c r="N58" i="5"/>
  <c r="H94" i="1" s="1"/>
  <c r="N26" i="5"/>
  <c r="E92" i="1" s="1"/>
  <c r="N27" i="5"/>
  <c r="E93" i="1" s="1"/>
  <c r="N28" i="5"/>
  <c r="E94" i="1" s="1"/>
  <c r="N25" i="5"/>
  <c r="E91" i="1" s="1"/>
  <c r="N24" i="5"/>
  <c r="E90" i="1" s="1"/>
  <c r="N68" i="5"/>
  <c r="I94" i="1" s="1"/>
  <c r="N65" i="5"/>
  <c r="I91" i="1" s="1"/>
  <c r="N64" i="5"/>
  <c r="I90" i="1" s="1"/>
  <c r="N66" i="5"/>
  <c r="I92" i="1" s="1"/>
  <c r="N67" i="5"/>
  <c r="I93" i="1" s="1"/>
  <c r="N37" i="5"/>
  <c r="F93" i="1" s="1"/>
  <c r="N36" i="5"/>
  <c r="F92" i="1" s="1"/>
  <c r="N38" i="5"/>
  <c r="F94" i="1" s="1"/>
  <c r="N34" i="5"/>
  <c r="F90" i="1" s="1"/>
  <c r="N35" i="5"/>
  <c r="F91" i="1" s="1"/>
  <c r="V60" i="5"/>
  <c r="S60" i="5" s="1"/>
  <c r="Q60" i="5" s="1"/>
  <c r="I59" i="5" s="1"/>
  <c r="M55" i="1" s="1"/>
  <c r="V50" i="5"/>
  <c r="S50" i="5" s="1"/>
  <c r="Q50" i="5" s="1"/>
  <c r="I49" i="5" s="1"/>
  <c r="C55" i="1" s="1"/>
  <c r="V40" i="5"/>
  <c r="S40" i="5" s="1"/>
  <c r="Q40" i="5" s="1"/>
  <c r="I39" i="5" s="1"/>
  <c r="M40" i="1" s="1"/>
  <c r="T81" i="4"/>
  <c r="T82" i="4" s="1"/>
  <c r="T83" i="4" s="1"/>
  <c r="T84" i="4" s="1"/>
  <c r="H81" i="4" s="1"/>
  <c r="D90" i="3" s="1"/>
  <c r="T5" i="4"/>
  <c r="V5" i="4" s="1"/>
  <c r="T6" i="4"/>
  <c r="V6" i="4" s="1"/>
  <c r="T7" i="4"/>
  <c r="V7" i="4" s="1"/>
  <c r="T4" i="4"/>
  <c r="V4" i="4" s="1"/>
  <c r="T3" i="4"/>
  <c r="V3" i="4" s="1"/>
  <c r="O90" i="1" l="1"/>
  <c r="O94" i="1"/>
  <c r="O93" i="1"/>
  <c r="O92" i="1"/>
  <c r="O91" i="1"/>
  <c r="V8" i="4"/>
  <c r="V9" i="4" s="1"/>
  <c r="V11" i="4" s="1"/>
  <c r="V13" i="4" s="1"/>
  <c r="D15" i="3" s="1"/>
  <c r="B11" i="4" l="1"/>
  <c r="B7" i="1" l="1"/>
  <c r="B8" i="1"/>
  <c r="B6" i="1"/>
</calcChain>
</file>

<file path=xl/sharedStrings.xml><?xml version="1.0" encoding="utf-8"?>
<sst xmlns="http://schemas.openxmlformats.org/spreadsheetml/2006/main" count="550" uniqueCount="126">
  <si>
    <t>Número de alternativas:</t>
  </si>
  <si>
    <t>n°</t>
  </si>
  <si>
    <t>Alternativa 1</t>
  </si>
  <si>
    <t>Alternativa 2</t>
  </si>
  <si>
    <t>Nombre de alternativas</t>
  </si>
  <si>
    <t>Escala numérica</t>
  </si>
  <si>
    <t>Explicación</t>
  </si>
  <si>
    <t>Ambos tienen igual importancia</t>
  </si>
  <si>
    <t>Dos Criterios contribuyen en igual medida al proyecto</t>
  </si>
  <si>
    <t>Débil importancia</t>
  </si>
  <si>
    <t xml:space="preserve">Un Criterio contribuye levemente más que el otro </t>
  </si>
  <si>
    <t>Importancia fuerte</t>
  </si>
  <si>
    <t>Un Criterio contribuye fuertemente más que el otro</t>
  </si>
  <si>
    <t>Importancia muy fuerte</t>
  </si>
  <si>
    <t>Un Criterio contribuye casi absolutamente más que el otro</t>
  </si>
  <si>
    <t>Importancia absoluta</t>
  </si>
  <si>
    <t>Un Criterio contribuye absolutamente más que el otro</t>
  </si>
  <si>
    <t>2, 4, 6, 8</t>
  </si>
  <si>
    <t>Intermedia entre valores anteriores.</t>
  </si>
  <si>
    <t>NIVEL DE IMPORTANCIA DE UN CRITERIO SOBRE OTRO</t>
  </si>
  <si>
    <t>RNF (A)</t>
  </si>
  <si>
    <t>RNF (B)</t>
  </si>
  <si>
    <t>Descripción del nivel</t>
  </si>
  <si>
    <t>¿Cuál es más importante?</t>
  </si>
  <si>
    <t>Nivel de importancia del RNF seleccionado sobre el otro</t>
  </si>
  <si>
    <t>1- ESPECIFIQUE LA IMPORTANCIA QUE POSEE UN RNF SOBRE OTRO</t>
  </si>
  <si>
    <t>Robustez</t>
  </si>
  <si>
    <t>Usabilidad</t>
  </si>
  <si>
    <t>Adaptabilidad</t>
  </si>
  <si>
    <t>QoS</t>
  </si>
  <si>
    <t>Costos</t>
  </si>
  <si>
    <t>A</t>
  </si>
  <si>
    <t>B</t>
  </si>
  <si>
    <t>Suma</t>
  </si>
  <si>
    <t>COMPARACIÓN POR PARES DE RNF</t>
  </si>
  <si>
    <t>Matriz Normalizada</t>
  </si>
  <si>
    <t>Vector Promedio (Peso Global)</t>
  </si>
  <si>
    <t>MATRIZ PARA EL CÁLCULO DE LA CONSISTENCIA</t>
  </si>
  <si>
    <t>SUMA</t>
  </si>
  <si>
    <t>PRIORIDAD</t>
  </si>
  <si>
    <t>DIVISIÓN</t>
  </si>
  <si>
    <t>TOTAL</t>
  </si>
  <si>
    <t>λmáx</t>
  </si>
  <si>
    <t>CI =</t>
  </si>
  <si>
    <t>CR =</t>
  </si>
  <si>
    <t>Atributo (A)</t>
  </si>
  <si>
    <t>Atributo (B)</t>
  </si>
  <si>
    <t>Nivel de importancia del atributo seleccionado sobre el otro:</t>
  </si>
  <si>
    <t>Consolidación de la solución</t>
  </si>
  <si>
    <t>2- RESPECTO A LA ROBUSTEZ ESPECIFIQUE LA IMPORTANCIA QUE POSEEN SUS ATRIBUTOS:</t>
  </si>
  <si>
    <t>COMPARACIÓN POR PARES DE LOS ATRIBUTOS DE ROBUSTEZ</t>
  </si>
  <si>
    <t>Vector Promedio (Peso Local)</t>
  </si>
  <si>
    <t>Peso Global</t>
  </si>
  <si>
    <t>3- RESPECTO A LA USABILIDAD ESPECIFIQUE LA IMPORTANCIA QUE POSEEN SUS ATRIBUTOS:</t>
  </si>
  <si>
    <t>Efectividad</t>
  </si>
  <si>
    <t>COMPARACIÓN POR PARES DE LOS ATRIBUTOS DE USABILIDAD</t>
  </si>
  <si>
    <t>4- RESPECTO A LA ADAPTABILIDAD ESPECIFIQUE LA IMPORTANCIA QUE POSEEN SUS ATRIBUTOS:</t>
  </si>
  <si>
    <t>Flexibilidad</t>
  </si>
  <si>
    <t>Interoperabilidad</t>
  </si>
  <si>
    <t>Portabilidad</t>
  </si>
  <si>
    <t>Compatibilidad</t>
  </si>
  <si>
    <t>COMPARACIÓN POR PARES DE LOS ATRIBUTOS DE ADAPTABILIDAD</t>
  </si>
  <si>
    <t>5- RESPECTO A LA QoS ESPECIFIQUE LA IMPORTANCIA QUE POSEEN SUS ATRIBUTOS:</t>
  </si>
  <si>
    <t>Tiempo de respuesta</t>
  </si>
  <si>
    <t>Tolerancia ante fallos</t>
  </si>
  <si>
    <t>COMPARACIÓN POR PARES DE LOS ATRIBUTOS DE QoS</t>
  </si>
  <si>
    <t>6- RESPECTO A LOS COSTOS ESPECIFIQUE LA IMPORTANCIA QUE POSEEN SUS ATRIBUTOS:</t>
  </si>
  <si>
    <t>CAPEX</t>
  </si>
  <si>
    <t>OPEX</t>
  </si>
  <si>
    <t>COMPARACIÓN POR PARES DE LOS ATRIBUTOS DE COSTOS</t>
  </si>
  <si>
    <t>Documentación y soporte técnico</t>
  </si>
  <si>
    <t>Eficiencia de uso</t>
  </si>
  <si>
    <t xml:space="preserve">Eficiencia de uso </t>
  </si>
  <si>
    <t>1- Con respecto a la "Consolidación de la solución" qué alternativa se comporta mejor?</t>
  </si>
  <si>
    <t>Alternativa (A)</t>
  </si>
  <si>
    <t>Alternativa (B)</t>
  </si>
  <si>
    <t>¿Cuál es mejor?</t>
  </si>
  <si>
    <t>Nivel de preferencia de la alternativa seleccionada sobre la otra:</t>
  </si>
  <si>
    <t>NIVELES DE PREFERENCIA</t>
  </si>
  <si>
    <t>DESCRIPCIÓN DEL NIVEL</t>
  </si>
  <si>
    <t>Extremadamente preferible</t>
  </si>
  <si>
    <t>Muy fuertemente preferible</t>
  </si>
  <si>
    <t>Fuertemente preferible</t>
  </si>
  <si>
    <t>Moderadamente preferible</t>
  </si>
  <si>
    <t>Igualmente preferible</t>
  </si>
  <si>
    <t>Intermedios entre valores anteriores</t>
  </si>
  <si>
    <t>Las dos ofertas cumplen en igual medida el atributo.</t>
  </si>
  <si>
    <t>Una oferta cumple levemente más que la otra.</t>
  </si>
  <si>
    <t>Una oferta cumple fuertemente más que la otra.</t>
  </si>
  <si>
    <t>Una oferta cumple casi absolutamente más que la otra.</t>
  </si>
  <si>
    <t>Una oferta cumple absolutamente más que la otra.</t>
  </si>
  <si>
    <t>2- Con respecto a la "Documentación y soporte técnico" qué alternativa se comporta mejor?</t>
  </si>
  <si>
    <t>3- Con respecto a la "Eficiencia de uso" qué alternativa se comporta mejor?</t>
  </si>
  <si>
    <t>4- Con respecto a la "Efectividad" qué alternativa se comporta mejor?</t>
  </si>
  <si>
    <t>5- Con respecto a la "Flexibilidad" qué alternativa se comporta mejor?</t>
  </si>
  <si>
    <t>6- Con respecto a la "Interoperabilidad" qué alternativa se comporta mejor?</t>
  </si>
  <si>
    <t>7- Con respecto a la "Portabilidad" qué alternativa se comporta mejor?</t>
  </si>
  <si>
    <t>8- Con respecto a la "Compatibilidad" qué alternativa se comporta mejor?</t>
  </si>
  <si>
    <t>9- Con respecto a la "Tolerancia ante fallos" qué alternativa se comporta mejor?</t>
  </si>
  <si>
    <t>10- Con respecto a la "Tiempo de respuesta" qué alternativa se comporta mejor?</t>
  </si>
  <si>
    <t>11- Con respecto a la "CAPEX" qué alternativa se comporta mejor?</t>
  </si>
  <si>
    <t>12- Con respecto a la "OPEX" qué alternativa se comporta mejor?</t>
  </si>
  <si>
    <t>Comparando alternativas con respecto a la "Consolidación de la solución"</t>
  </si>
  <si>
    <t>Peso Local</t>
  </si>
  <si>
    <t>Valor</t>
  </si>
  <si>
    <t>Comparando alternativas con respecto a la "Documentación y soporte técnico"</t>
  </si>
  <si>
    <t>Comparando alternativas con respecto a la "Eficiencia de uso"</t>
  </si>
  <si>
    <t>Comparando alternativas con respecto a la "Efectividad"</t>
  </si>
  <si>
    <t>Comparando alternativas con respecto a la "Flexibilidad"</t>
  </si>
  <si>
    <t>Comparando alternativas con respecto a la "Interoperabilidad"</t>
  </si>
  <si>
    <t>Comparando alternativas con respecto a la "Portabilidad"</t>
  </si>
  <si>
    <t>Comparando alternativas con respecto a la "Compatibilidad"</t>
  </si>
  <si>
    <t>Comparando alternativas con respecto a la "Tolerancia ante fallos"</t>
  </si>
  <si>
    <t>Comparando alternativas con respecto a la "Tiempo de respuesta"</t>
  </si>
  <si>
    <t>Comparando alternativas con respecto a la "CAPEX"</t>
  </si>
  <si>
    <t>Comparando alternativas con respecto a la "OPEX"</t>
  </si>
  <si>
    <t>Matriz consistencia</t>
  </si>
  <si>
    <t>TOTAL =</t>
  </si>
  <si>
    <t>λmáx =</t>
  </si>
  <si>
    <t xml:space="preserve">CR = </t>
  </si>
  <si>
    <t xml:space="preserve">CI = </t>
  </si>
  <si>
    <t>Documentación y soporte</t>
  </si>
  <si>
    <t>Total</t>
  </si>
  <si>
    <t>COMPARACIÓN ENTRE ALTERNATIVAS RESPECTO A LOS ATRIBUTOS</t>
  </si>
  <si>
    <t>LILI</t>
  </si>
  <si>
    <t>tre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</si>
</sst>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</font>
    <font>
      <b/>
      <sz val="11"/>
      <color theme="0" tint="-0.499984740745262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theme="0" tint="-0.499984740745262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497B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094C3"/>
        <bgColor indexed="64"/>
      </patternFill>
    </fill>
  </fills>
  <borders count="50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/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/>
      <right style="thin">
        <color indexed="64"/>
      </right>
      <top/>
      <bottom/>
      <diagonal/>
    </border>
    <border>
      <left style="dotted">
        <color indexed="64"/>
      </left>
      <right style="medium">
        <color indexed="64"/>
      </right>
      <top style="dotted">
        <color indexed="64"/>
      </top>
      <bottom/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/>
      <right/>
      <top style="dotted">
        <color indexed="64"/>
      </top>
      <bottom/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/>
      <top/>
      <bottom/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/>
      <diagonal/>
    </border>
  </borders>
  <cellStyleXfs count="1">
    <xf numFmtId="0" fontId="0" fillId="0" borderId="0"/>
  </cellStyleXfs>
  <cellXfs count="238">
    <xf numFmtId="0" fontId="0" fillId="0" borderId="0" xfId="0"/>
    <xf numFmtId="0" fontId="0" fillId="0" borderId="0" xfId="0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4" borderId="9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1" fillId="2" borderId="9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 wrapText="1"/>
    </xf>
    <xf numFmtId="0" fontId="1" fillId="3" borderId="13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7" borderId="20" xfId="0" applyFill="1" applyBorder="1" applyAlignment="1">
      <alignment horizontal="center" vertical="center"/>
    </xf>
    <xf numFmtId="0" fontId="0" fillId="4" borderId="21" xfId="0" applyFill="1" applyBorder="1" applyAlignment="1">
      <alignment horizontal="center" vertical="center"/>
    </xf>
    <xf numFmtId="0" fontId="0" fillId="10" borderId="9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0" fillId="8" borderId="22" xfId="0" applyFill="1" applyBorder="1" applyAlignment="1">
      <alignment horizontal="center" vertical="center"/>
    </xf>
    <xf numFmtId="0" fontId="0" fillId="7" borderId="23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0" fontId="0" fillId="7" borderId="25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3" xfId="0" applyBorder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23" xfId="0" applyFon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6" xfId="0" applyBorder="1" applyAlignment="1">
      <alignment vertical="center"/>
    </xf>
    <xf numFmtId="0" fontId="9" fillId="0" borderId="26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0" fillId="9" borderId="9" xfId="0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 wrapText="1"/>
    </xf>
    <xf numFmtId="0" fontId="0" fillId="8" borderId="18" xfId="0" applyFill="1" applyBorder="1" applyAlignment="1">
      <alignment horizontal="center" vertical="center"/>
    </xf>
    <xf numFmtId="0" fontId="1" fillId="3" borderId="14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 wrapText="1"/>
    </xf>
    <xf numFmtId="0" fontId="0" fillId="0" borderId="0" xfId="0" applyBorder="1" applyAlignment="1">
      <alignment wrapText="1"/>
    </xf>
    <xf numFmtId="0" fontId="9" fillId="0" borderId="20" xfId="0" applyFont="1" applyBorder="1" applyAlignment="1">
      <alignment horizontal="center" vertical="center"/>
    </xf>
    <xf numFmtId="0" fontId="13" fillId="0" borderId="23" xfId="0" applyFont="1" applyBorder="1" applyAlignment="1">
      <alignment horizontal="center" vertical="center"/>
    </xf>
    <xf numFmtId="0" fontId="0" fillId="4" borderId="9" xfId="0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0" fillId="7" borderId="24" xfId="0" applyFill="1" applyBorder="1" applyAlignment="1">
      <alignment horizontal="center" vertical="center"/>
    </xf>
    <xf numFmtId="0" fontId="0" fillId="7" borderId="26" xfId="0" applyFill="1" applyBorder="1" applyAlignment="1">
      <alignment horizontal="center" vertical="center"/>
    </xf>
    <xf numFmtId="0" fontId="0" fillId="0" borderId="5" xfId="0" applyBorder="1"/>
    <xf numFmtId="0" fontId="10" fillId="3" borderId="9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2" fillId="3" borderId="14" xfId="0" applyFont="1" applyFill="1" applyBorder="1" applyAlignment="1">
      <alignment horizontal="center" vertical="center" wrapText="1"/>
    </xf>
    <xf numFmtId="0" fontId="0" fillId="0" borderId="0" xfId="0" applyBorder="1"/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 wrapText="1"/>
    </xf>
    <xf numFmtId="0" fontId="0" fillId="0" borderId="16" xfId="0" applyBorder="1"/>
    <xf numFmtId="0" fontId="0" fillId="0" borderId="15" xfId="0" applyBorder="1" applyAlignment="1">
      <alignment horizontal="center" vertical="center" wrapText="1"/>
    </xf>
    <xf numFmtId="0" fontId="0" fillId="0" borderId="0" xfId="0" applyAlignment="1"/>
    <xf numFmtId="0" fontId="0" fillId="7" borderId="9" xfId="0" applyFill="1" applyBorder="1" applyAlignment="1">
      <alignment horizontal="center" vertical="center"/>
    </xf>
    <xf numFmtId="0" fontId="12" fillId="3" borderId="9" xfId="0" applyFont="1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/>
    </xf>
    <xf numFmtId="0" fontId="0" fillId="7" borderId="30" xfId="0" applyFill="1" applyBorder="1" applyAlignment="1">
      <alignment horizontal="center" vertical="center"/>
    </xf>
    <xf numFmtId="0" fontId="0" fillId="7" borderId="31" xfId="0" applyFill="1" applyBorder="1" applyAlignment="1">
      <alignment horizontal="center" vertical="center"/>
    </xf>
    <xf numFmtId="0" fontId="0" fillId="11" borderId="14" xfId="0" applyFill="1" applyBorder="1" applyAlignment="1">
      <alignment horizontal="center" vertical="center"/>
    </xf>
    <xf numFmtId="0" fontId="0" fillId="7" borderId="33" xfId="0" applyFill="1" applyBorder="1" applyAlignment="1">
      <alignment horizontal="center" vertical="center"/>
    </xf>
    <xf numFmtId="0" fontId="0" fillId="10" borderId="3" xfId="0" applyFill="1" applyBorder="1" applyAlignment="1">
      <alignment horizontal="center" vertical="center"/>
    </xf>
    <xf numFmtId="0" fontId="0" fillId="0" borderId="29" xfId="0" applyBorder="1"/>
    <xf numFmtId="0" fontId="0" fillId="10" borderId="2" xfId="0" applyFill="1" applyBorder="1" applyAlignment="1">
      <alignment horizontal="center" vertical="center"/>
    </xf>
    <xf numFmtId="0" fontId="0" fillId="11" borderId="9" xfId="0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0" fillId="0" borderId="34" xfId="0" applyBorder="1"/>
    <xf numFmtId="0" fontId="0" fillId="0" borderId="9" xfId="0" applyFill="1" applyBorder="1" applyAlignment="1">
      <alignment horizontal="center" vertical="center"/>
    </xf>
    <xf numFmtId="0" fontId="0" fillId="0" borderId="4" xfId="0" applyBorder="1"/>
    <xf numFmtId="0" fontId="0" fillId="0" borderId="29" xfId="0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0" fillId="0" borderId="1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0" fillId="12" borderId="9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7" borderId="35" xfId="0" applyFill="1" applyBorder="1" applyAlignment="1">
      <alignment horizontal="center" vertical="center"/>
    </xf>
    <xf numFmtId="0" fontId="0" fillId="8" borderId="36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4" borderId="38" xfId="0" applyFill="1" applyBorder="1" applyAlignment="1">
      <alignment horizontal="center" vertical="center"/>
    </xf>
    <xf numFmtId="0" fontId="0" fillId="7" borderId="39" xfId="0" applyFill="1" applyBorder="1" applyAlignment="1">
      <alignment horizontal="center" vertical="center"/>
    </xf>
    <xf numFmtId="0" fontId="0" fillId="7" borderId="40" xfId="0" applyFill="1" applyBorder="1" applyAlignment="1">
      <alignment horizontal="center" vertical="center"/>
    </xf>
    <xf numFmtId="0" fontId="0" fillId="7" borderId="41" xfId="0" applyFill="1" applyBorder="1" applyAlignment="1">
      <alignment horizontal="center" vertical="center"/>
    </xf>
    <xf numFmtId="0" fontId="0" fillId="8" borderId="42" xfId="0" applyFill="1" applyBorder="1" applyAlignment="1">
      <alignment horizontal="center" vertical="center"/>
    </xf>
    <xf numFmtId="0" fontId="0" fillId="4" borderId="43" xfId="0" applyFill="1" applyBorder="1" applyAlignment="1">
      <alignment horizontal="center" vertical="center"/>
    </xf>
    <xf numFmtId="0" fontId="0" fillId="4" borderId="44" xfId="0" applyFill="1" applyBorder="1" applyAlignment="1">
      <alignment horizontal="center" vertical="center"/>
    </xf>
    <xf numFmtId="0" fontId="0" fillId="7" borderId="17" xfId="0" applyFill="1" applyBorder="1" applyAlignment="1">
      <alignment horizontal="center" vertical="center"/>
    </xf>
    <xf numFmtId="0" fontId="0" fillId="7" borderId="45" xfId="0" applyFill="1" applyBorder="1" applyAlignment="1">
      <alignment horizontal="center" vertical="center"/>
    </xf>
    <xf numFmtId="0" fontId="0" fillId="7" borderId="47" xfId="0" applyFill="1" applyBorder="1" applyAlignment="1">
      <alignment horizontal="center" vertical="center"/>
    </xf>
    <xf numFmtId="0" fontId="0" fillId="7" borderId="48" xfId="0" applyFill="1" applyBorder="1" applyAlignment="1">
      <alignment horizontal="center" vertical="center"/>
    </xf>
    <xf numFmtId="0" fontId="14" fillId="0" borderId="23" xfId="0" applyFont="1" applyBorder="1" applyAlignment="1">
      <alignment horizontal="center" vertical="center"/>
    </xf>
    <xf numFmtId="0" fontId="14" fillId="0" borderId="41" xfId="0" applyFont="1" applyBorder="1" applyAlignment="1">
      <alignment horizontal="center" vertical="center"/>
    </xf>
    <xf numFmtId="0" fontId="14" fillId="0" borderId="39" xfId="0" applyFont="1" applyBorder="1" applyAlignment="1">
      <alignment horizontal="center" vertical="center"/>
    </xf>
    <xf numFmtId="0" fontId="14" fillId="0" borderId="26" xfId="0" applyFont="1" applyBorder="1" applyAlignment="1">
      <alignment horizontal="center" vertical="center"/>
    </xf>
    <xf numFmtId="0" fontId="14" fillId="0" borderId="49" xfId="0" applyFont="1" applyBorder="1" applyAlignment="1">
      <alignment horizontal="center" vertical="center"/>
    </xf>
    <xf numFmtId="0" fontId="14" fillId="0" borderId="20" xfId="0" applyFont="1" applyBorder="1" applyAlignment="1">
      <alignment horizontal="center" vertical="center"/>
    </xf>
    <xf numFmtId="0" fontId="14" fillId="0" borderId="47" xfId="0" applyFont="1" applyBorder="1" applyAlignment="1">
      <alignment horizontal="center" vertical="center"/>
    </xf>
    <xf numFmtId="0" fontId="14" fillId="0" borderId="45" xfId="0" applyFont="1" applyBorder="1" applyAlignment="1">
      <alignment horizontal="center" vertical="center"/>
    </xf>
    <xf numFmtId="0" fontId="14" fillId="0" borderId="46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0" fillId="3" borderId="9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 wrapText="1"/>
    </xf>
    <xf numFmtId="0" fontId="0" fillId="4" borderId="0" xfId="0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8" fillId="2" borderId="16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5" fillId="6" borderId="7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 wrapText="1"/>
    </xf>
    <xf numFmtId="0" fontId="6" fillId="5" borderId="7" xfId="0" applyFont="1" applyFill="1" applyBorder="1" applyAlignment="1">
      <alignment horizontal="center" vertical="center" wrapText="1"/>
    </xf>
    <xf numFmtId="0" fontId="6" fillId="5" borderId="8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8" fillId="2" borderId="27" xfId="0" applyFont="1" applyFill="1" applyBorder="1" applyAlignment="1">
      <alignment horizontal="center" vertical="center"/>
    </xf>
    <xf numFmtId="0" fontId="8" fillId="2" borderId="28" xfId="0" applyFont="1" applyFill="1" applyBorder="1" applyAlignment="1">
      <alignment horizontal="center" vertical="center"/>
    </xf>
    <xf numFmtId="0" fontId="8" fillId="2" borderId="19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5" fillId="3" borderId="29" xfId="0" applyFont="1" applyFill="1" applyBorder="1" applyAlignment="1">
      <alignment horizontal="center" vertical="center" wrapText="1"/>
    </xf>
    <xf numFmtId="0" fontId="5" fillId="3" borderId="0" xfId="0" applyFont="1" applyFill="1" applyBorder="1" applyAlignment="1">
      <alignment horizontal="center" vertical="center" wrapText="1"/>
    </xf>
    <xf numFmtId="0" fontId="5" fillId="3" borderId="16" xfId="0" applyFont="1" applyFill="1" applyBorder="1" applyAlignment="1">
      <alignment horizontal="center" vertical="center" wrapText="1"/>
    </xf>
    <xf numFmtId="0" fontId="0" fillId="4" borderId="18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4" fillId="5" borderId="7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18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4" fillId="5" borderId="18" xfId="0" applyFont="1" applyFill="1" applyBorder="1" applyAlignment="1">
      <alignment horizontal="center" vertical="center"/>
    </xf>
    <xf numFmtId="0" fontId="4" fillId="5" borderId="15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12" fillId="0" borderId="23" xfId="0" applyFont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12" fillId="0" borderId="37" xfId="0" applyFont="1" applyBorder="1" applyAlignment="1">
      <alignment horizontal="center" vertical="center"/>
    </xf>
    <xf numFmtId="0" fontId="12" fillId="0" borderId="49" xfId="0" applyFont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3" borderId="32" xfId="0" applyFont="1" applyFill="1" applyBorder="1" applyAlignment="1">
      <alignment horizontal="center" vertical="center"/>
    </xf>
    <xf numFmtId="0" fontId="1" fillId="0" borderId="10" xfId="0" applyFont="1" applyBorder="1" applyAlignment="1" applyProtection="1">
      <alignment horizontal="center" vertical="center"/>
    </xf>
    <xf numFmtId="0" fontId="1" fillId="0" borderId="11" xfId="0" applyFont="1" applyBorder="1" applyAlignment="1" applyProtection="1">
      <alignment horizontal="center" vertical="center"/>
    </xf>
    <xf numFmtId="0" fontId="1" fillId="0" borderId="12" xfId="0" applyFont="1" applyBorder="1" applyAlignment="1" applyProtection="1">
      <alignment horizontal="center" vertical="center"/>
    </xf>
    <xf numFmtId="0" fontId="1" fillId="2" borderId="13" xfId="0" applyFont="1" applyFill="1" applyBorder="1" applyAlignment="1" applyProtection="1">
      <alignment horizontal="center" vertical="center"/>
    </xf>
    <xf numFmtId="0" fontId="1" fillId="2" borderId="0" xfId="0" applyFont="1" applyFill="1" applyBorder="1" applyAlignment="1" applyProtection="1">
      <alignment horizontal="center" vertical="center"/>
    </xf>
    <xf numFmtId="0" fontId="1" fillId="2" borderId="16" xfId="0" applyFont="1" applyFill="1" applyBorder="1" applyAlignment="1" applyProtection="1">
      <alignment horizontal="center" vertical="center" wrapText="1"/>
    </xf>
    <xf numFmtId="0" fontId="0" fillId="3" borderId="9" xfId="0" applyFill="1" applyBorder="1" applyAlignment="1" applyProtection="1">
      <alignment horizontal="center" vertical="center"/>
    </xf>
    <xf numFmtId="0" fontId="0" fillId="3" borderId="7" xfId="0" applyFill="1" applyBorder="1" applyAlignment="1" applyProtection="1">
      <alignment horizontal="center" vertical="center"/>
    </xf>
    <xf numFmtId="0" fontId="0" fillId="4" borderId="9" xfId="0" applyFill="1" applyBorder="1" applyAlignment="1" applyProtection="1">
      <alignment horizontal="center" vertical="center"/>
    </xf>
    <xf numFmtId="0" fontId="0" fillId="4" borderId="3" xfId="0" applyFill="1" applyBorder="1" applyAlignment="1" applyProtection="1">
      <alignment horizontal="center" vertical="center" wrapText="1"/>
    </xf>
    <xf numFmtId="0" fontId="0" fillId="3" borderId="14" xfId="0" applyFill="1" applyBorder="1" applyAlignment="1" applyProtection="1">
      <alignment horizontal="center" vertical="center"/>
    </xf>
    <xf numFmtId="0" fontId="0" fillId="3" borderId="0" xfId="0" applyFill="1" applyBorder="1" applyAlignment="1" applyProtection="1">
      <alignment horizontal="center" vertical="center"/>
    </xf>
    <xf numFmtId="0" fontId="0" fillId="4" borderId="14" xfId="0" applyFill="1" applyBorder="1" applyAlignment="1" applyProtection="1">
      <alignment horizontal="center" vertical="center"/>
    </xf>
    <xf numFmtId="0" fontId="0" fillId="4" borderId="16" xfId="0" applyFill="1" applyBorder="1" applyAlignment="1" applyProtection="1">
      <alignment horizontal="center" vertical="center" wrapText="1"/>
    </xf>
    <xf numFmtId="0" fontId="0" fillId="3" borderId="1" xfId="0" applyFill="1" applyBorder="1" applyAlignment="1" applyProtection="1">
      <alignment horizontal="center" vertical="center"/>
    </xf>
    <xf numFmtId="0" fontId="0" fillId="3" borderId="15" xfId="0" applyFill="1" applyBorder="1" applyAlignment="1" applyProtection="1">
      <alignment horizontal="center" vertical="center"/>
    </xf>
    <xf numFmtId="0" fontId="0" fillId="4" borderId="1" xfId="0" applyFill="1" applyBorder="1" applyAlignment="1" applyProtection="1">
      <alignment horizontal="center" vertical="center"/>
    </xf>
    <xf numFmtId="0" fontId="0" fillId="4" borderId="17" xfId="0" applyFill="1" applyBorder="1" applyAlignment="1" applyProtection="1">
      <alignment horizontal="center" vertical="center" wrapText="1"/>
    </xf>
  </cellXfs>
  <cellStyles count="1">
    <cellStyle name="Normal" xfId="0" builtinId="0"/>
  </cellStyles>
  <dxfs count="438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ont>
        <color theme="0"/>
      </font>
      <fill>
        <patternFill patternType="lightGray">
          <bgColor theme="0" tint="-0.34998626667073579"/>
        </patternFill>
      </fill>
    </dxf>
    <dxf>
      <font>
        <color theme="0"/>
      </font>
      <fill>
        <patternFill patternType="lightGray">
          <bgColor theme="0" tint="-0.34998626667073579"/>
        </patternFill>
      </fill>
    </dxf>
    <dxf>
      <font>
        <color theme="0"/>
      </font>
      <fill>
        <patternFill patternType="lightGray">
          <bgColor theme="0" tint="-0.34998626667073579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colors>
    <mruColors>
      <color rgb="FFD094C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MX"/>
              <a:t>PRIORIDADES DE LOS RNF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Robustez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'Matrices RNF'!$M$4</c:f>
              <c:numCache>
                <c:formatCode>General</c:formatCode>
                <c:ptCount val="1"/>
                <c:pt idx="0">
                  <c:v>0.15932995843423348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19-4B2C-B078-FB7CD84E8994}"/>
            </c:ext>
          </c:extLst>
        </c:ser>
        <c:ser>
          <c:idx val="1"/>
          <c:order val="1"/>
          <c:tx>
            <c:v>Usabilidad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'Matrices RNF'!$M$5</c:f>
              <c:numCache>
                <c:formatCode>General</c:formatCode>
                <c:ptCount val="1"/>
                <c:pt idx="0">
                  <c:v>0.237339203758023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19-4B2C-B078-FB7CD84E8994}"/>
            </c:ext>
          </c:extLst>
        </c:ser>
        <c:ser>
          <c:idx val="2"/>
          <c:order val="2"/>
          <c:tx>
            <c:v>Adaptabilidad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'Matrices RNF'!$M$6</c:f>
              <c:numCache>
                <c:formatCode>General</c:formatCode>
                <c:ptCount val="1"/>
                <c:pt idx="0">
                  <c:v>7.214326065230349E-2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C19-4B2C-B078-FB7CD84E8994}"/>
            </c:ext>
          </c:extLst>
        </c:ser>
        <c:ser>
          <c:idx val="3"/>
          <c:order val="3"/>
          <c:tx>
            <c:v>QoS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'Matrices RNF'!$M$7</c:f>
              <c:numCache>
                <c:formatCode>General</c:formatCode>
                <c:ptCount val="1"/>
                <c:pt idx="0">
                  <c:v>8.1625553736668174E-2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C19-4B2C-B078-FB7CD84E8994}"/>
            </c:ext>
          </c:extLst>
        </c:ser>
        <c:ser>
          <c:idx val="4"/>
          <c:order val="4"/>
          <c:tx>
            <c:v>Costos</c:v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'Matrices RNF'!$M$8</c:f>
              <c:numCache>
                <c:formatCode>General</c:formatCode>
                <c:ptCount val="1"/>
                <c:pt idx="0">
                  <c:v>0.44956202341877188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C19-4B2C-B078-FB7CD84E899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18850224"/>
        <c:axId val="518845304"/>
      </c:barChart>
      <c:catAx>
        <c:axId val="518850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U"/>
          </a:p>
        </c:txPr>
        <c:crossAx val="518845304"/>
        <c:crosses val="autoZero"/>
        <c:auto val="1"/>
        <c:lblAlgn val="ctr"/>
        <c:lblOffset val="100"/>
        <c:noMultiLvlLbl val="0"/>
      </c:catAx>
      <c:valAx>
        <c:axId val="518845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U"/>
          </a:p>
        </c:txPr>
        <c:crossAx val="518850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U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MX"/>
              <a:t>Efectividad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'Matrices alternativas'!$C$33</c:f>
              <c:strCache>
                <c:ptCount val="1"/>
                <c:pt idx="0">
                  <c:v>LILI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'Matrices alternativas'!$N$34</c:f>
              <c:numCache>
                <c:formatCode>General</c:formatCode>
                <c:ptCount val="1"/>
                <c:pt idx="0">
                  <c:v>2.3733920375802301E-2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1-40D4-A0AA-B9E35FCB9D6E}"/>
            </c:ext>
          </c:extLst>
        </c:ser>
        <c:ser>
          <c:idx val="1"/>
          <c:order val="1"/>
          <c:tx>
            <c:strRef>
              <c:f>'Matrices alternativas'!$D$33</c:f>
              <c:strCache>
                <c:ptCount val="1"/>
                <c:pt idx="0">
                  <c:v>tre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'Matrices alternativas'!$N$35</c:f>
              <c:numCache>
                <c:formatCode>General</c:formatCode>
                <c:ptCount val="1"/>
                <c:pt idx="0">
                  <c:v>7.9113067919340998E-3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31-40D4-A0AA-B9E35FCB9D6E}"/>
            </c:ext>
          </c:extLst>
        </c:ser>
        <c:ser>
          <c:idx val="2"/>
          <c:order val="2"/>
          <c:tx>
            <c:strRef>
              <c:f>'Matrices alternativas'!$E$33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'Matrices alternativas'!$N$36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31-40D4-A0AA-B9E35FCB9D6E}"/>
            </c:ext>
          </c:extLst>
        </c:ser>
        <c:ser>
          <c:idx val="3"/>
          <c:order val="3"/>
          <c:tx>
            <c:strRef>
              <c:f>'Matrices alternativas'!$F$33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'Matrices alternativas'!$N$37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B31-40D4-A0AA-B9E35FCB9D6E}"/>
            </c:ext>
          </c:extLst>
        </c:ser>
        <c:ser>
          <c:idx val="4"/>
          <c:order val="4"/>
          <c:tx>
            <c:strRef>
              <c:f>'Matrices alternativas'!$G$33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'Matrices alternativas'!$N$38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B31-40D4-A0AA-B9E35FCB9D6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77595648"/>
        <c:axId val="577595976"/>
      </c:barChart>
      <c:catAx>
        <c:axId val="577595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U"/>
          </a:p>
        </c:txPr>
        <c:crossAx val="577595976"/>
        <c:crosses val="autoZero"/>
        <c:auto val="1"/>
        <c:lblAlgn val="ctr"/>
        <c:lblOffset val="100"/>
        <c:noMultiLvlLbl val="0"/>
      </c:catAx>
      <c:valAx>
        <c:axId val="577595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U"/>
          </a:p>
        </c:txPr>
        <c:crossAx val="577595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U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MX"/>
              <a:t>Flexibilidad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'Matrices alternativas'!$C$43</c:f>
              <c:strCache>
                <c:ptCount val="1"/>
                <c:pt idx="0">
                  <c:v>LILI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'Matrices alternativas'!$N$44</c:f>
              <c:numCache>
                <c:formatCode>General</c:formatCode>
                <c:ptCount val="1"/>
                <c:pt idx="0">
                  <c:v>1.9187558794413596E-3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7F-4CA1-B3EB-6F20785B53F4}"/>
            </c:ext>
          </c:extLst>
        </c:ser>
        <c:ser>
          <c:idx val="1"/>
          <c:order val="1"/>
          <c:tx>
            <c:strRef>
              <c:f>'Matrices alternativas'!$D$43</c:f>
              <c:strCache>
                <c:ptCount val="1"/>
                <c:pt idx="0">
                  <c:v>tre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'Matrices alternativas'!$N$45</c:f>
              <c:numCache>
                <c:formatCode>General</c:formatCode>
                <c:ptCount val="1"/>
                <c:pt idx="0">
                  <c:v>6.3958529314711999E-4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7F-4CA1-B3EB-6F20785B53F4}"/>
            </c:ext>
          </c:extLst>
        </c:ser>
        <c:ser>
          <c:idx val="2"/>
          <c:order val="2"/>
          <c:tx>
            <c:strRef>
              <c:f>'Matrices alternativas'!$E$43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'Matrices alternativas'!$N$46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E7F-4CA1-B3EB-6F20785B53F4}"/>
            </c:ext>
          </c:extLst>
        </c:ser>
        <c:ser>
          <c:idx val="3"/>
          <c:order val="3"/>
          <c:tx>
            <c:strRef>
              <c:f>'Matrices alternativas'!$F$43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'Matrices alternativas'!$N$47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E7F-4CA1-B3EB-6F20785B53F4}"/>
            </c:ext>
          </c:extLst>
        </c:ser>
        <c:ser>
          <c:idx val="4"/>
          <c:order val="4"/>
          <c:tx>
            <c:strRef>
              <c:f>'Matrices alternativas'!$G$43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'Matrices alternativas'!$N$48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E7F-4CA1-B3EB-6F20785B53F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89067288"/>
        <c:axId val="589066304"/>
      </c:barChart>
      <c:catAx>
        <c:axId val="589067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U"/>
          </a:p>
        </c:txPr>
        <c:crossAx val="589066304"/>
        <c:crosses val="autoZero"/>
        <c:auto val="1"/>
        <c:lblAlgn val="ctr"/>
        <c:lblOffset val="100"/>
        <c:noMultiLvlLbl val="0"/>
      </c:catAx>
      <c:valAx>
        <c:axId val="58906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U"/>
          </a:p>
        </c:txPr>
        <c:crossAx val="589067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U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MX"/>
              <a:t>Interoperabilidad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'Matrices alternativas'!$C$53</c:f>
              <c:strCache>
                <c:ptCount val="1"/>
                <c:pt idx="0">
                  <c:v>LILI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'Matrices alternativas'!$N$54</c:f>
              <c:numCache>
                <c:formatCode>General</c:formatCode>
                <c:ptCount val="1"/>
                <c:pt idx="0">
                  <c:v>7.9151743174911784E-4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6B-4C83-BD46-63E8E02FB2B5}"/>
            </c:ext>
          </c:extLst>
        </c:ser>
        <c:ser>
          <c:idx val="1"/>
          <c:order val="1"/>
          <c:tx>
            <c:strRef>
              <c:f>'Matrices alternativas'!$D$53</c:f>
              <c:strCache>
                <c:ptCount val="1"/>
                <c:pt idx="0">
                  <c:v>tre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'Matrices alternativas'!$N$55</c:f>
              <c:numCache>
                <c:formatCode>General</c:formatCode>
                <c:ptCount val="1"/>
                <c:pt idx="0">
                  <c:v>2.6383914391637261E-4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6B-4C83-BD46-63E8E02FB2B5}"/>
            </c:ext>
          </c:extLst>
        </c:ser>
        <c:ser>
          <c:idx val="2"/>
          <c:order val="2"/>
          <c:tx>
            <c:strRef>
              <c:f>'Matrices alternativas'!$E$53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'Matrices alternativas'!$N$56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76B-4C83-BD46-63E8E02FB2B5}"/>
            </c:ext>
          </c:extLst>
        </c:ser>
        <c:ser>
          <c:idx val="3"/>
          <c:order val="3"/>
          <c:tx>
            <c:strRef>
              <c:f>'Matrices alternativas'!$F$53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'Matrices alternativas'!$N$57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76B-4C83-BD46-63E8E02FB2B5}"/>
            </c:ext>
          </c:extLst>
        </c:ser>
        <c:ser>
          <c:idx val="4"/>
          <c:order val="4"/>
          <c:tx>
            <c:strRef>
              <c:f>'Matrices alternativas'!$G$53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'Matrices alternativas'!$N$58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76B-4C83-BD46-63E8E02FB2B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05419936"/>
        <c:axId val="505417968"/>
      </c:barChart>
      <c:catAx>
        <c:axId val="505419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U"/>
          </a:p>
        </c:txPr>
        <c:crossAx val="505417968"/>
        <c:crosses val="autoZero"/>
        <c:auto val="1"/>
        <c:lblAlgn val="ctr"/>
        <c:lblOffset val="100"/>
        <c:noMultiLvlLbl val="0"/>
      </c:catAx>
      <c:valAx>
        <c:axId val="50541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U"/>
          </a:p>
        </c:txPr>
        <c:crossAx val="505419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U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U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MX"/>
              <a:t>Portabilidad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'Matrices alternativas'!$C$63</c:f>
              <c:strCache>
                <c:ptCount val="1"/>
                <c:pt idx="0">
                  <c:v>LILI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'Matrices alternativas'!$N$64</c:f>
              <c:numCache>
                <c:formatCode>General</c:formatCode>
                <c:ptCount val="1"/>
                <c:pt idx="0">
                  <c:v>5.5455230589729213E-3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01-42DE-8F5F-8E2B1CF93B2D}"/>
            </c:ext>
          </c:extLst>
        </c:ser>
        <c:ser>
          <c:idx val="1"/>
          <c:order val="1"/>
          <c:tx>
            <c:strRef>
              <c:f>'Matrices alternativas'!$D$63</c:f>
              <c:strCache>
                <c:ptCount val="1"/>
                <c:pt idx="0">
                  <c:v>tre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'Matrices alternativas'!$N$65</c:f>
              <c:numCache>
                <c:formatCode>General</c:formatCode>
                <c:ptCount val="1"/>
                <c:pt idx="0">
                  <c:v>1.8485076863243072E-3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01-42DE-8F5F-8E2B1CF93B2D}"/>
            </c:ext>
          </c:extLst>
        </c:ser>
        <c:ser>
          <c:idx val="2"/>
          <c:order val="2"/>
          <c:tx>
            <c:strRef>
              <c:f>'Matrices alternativas'!$E$63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'Matrices alternativas'!$N$66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01-42DE-8F5F-8E2B1CF93B2D}"/>
            </c:ext>
          </c:extLst>
        </c:ser>
        <c:ser>
          <c:idx val="3"/>
          <c:order val="3"/>
          <c:tx>
            <c:strRef>
              <c:f>'Matrices alternativas'!$F$63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'Matrices alternativas'!$N$67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401-42DE-8F5F-8E2B1CF93B2D}"/>
            </c:ext>
          </c:extLst>
        </c:ser>
        <c:ser>
          <c:idx val="4"/>
          <c:order val="4"/>
          <c:tx>
            <c:strRef>
              <c:f>'Matrices alternativas'!$G$63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'Matrices alternativas'!$N$68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401-42DE-8F5F-8E2B1CF93B2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84276024"/>
        <c:axId val="584271760"/>
      </c:barChart>
      <c:catAx>
        <c:axId val="584276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U"/>
          </a:p>
        </c:txPr>
        <c:crossAx val="584271760"/>
        <c:crosses val="autoZero"/>
        <c:auto val="1"/>
        <c:lblAlgn val="ctr"/>
        <c:lblOffset val="100"/>
        <c:noMultiLvlLbl val="0"/>
      </c:catAx>
      <c:valAx>
        <c:axId val="58427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U"/>
          </a:p>
        </c:txPr>
        <c:crossAx val="584276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U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U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MX"/>
              <a:t>Compatibilidad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'Matrices alternativas'!$C$73</c:f>
              <c:strCache>
                <c:ptCount val="1"/>
                <c:pt idx="0">
                  <c:v>LILI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'Matrices alternativas'!$N$74</c:f>
              <c:numCache>
                <c:formatCode>General</c:formatCode>
                <c:ptCount val="1"/>
                <c:pt idx="0">
                  <c:v>1.3387181825527649E-2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DA-474A-9C19-4A28D8AF3303}"/>
            </c:ext>
          </c:extLst>
        </c:ser>
        <c:ser>
          <c:idx val="1"/>
          <c:order val="1"/>
          <c:tx>
            <c:strRef>
              <c:f>'Matrices alternativas'!$D$73</c:f>
              <c:strCache>
                <c:ptCount val="1"/>
                <c:pt idx="0">
                  <c:v>tre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'Matrices alternativas'!$N$75</c:f>
              <c:numCache>
                <c:formatCode>General</c:formatCode>
                <c:ptCount val="1"/>
                <c:pt idx="0">
                  <c:v>4.4623939418425495E-3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DA-474A-9C19-4A28D8AF3303}"/>
            </c:ext>
          </c:extLst>
        </c:ser>
        <c:ser>
          <c:idx val="2"/>
          <c:order val="2"/>
          <c:tx>
            <c:strRef>
              <c:f>'Matrices alternativas'!$E$73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'Matrices alternativas'!$N$76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DA-474A-9C19-4A28D8AF3303}"/>
            </c:ext>
          </c:extLst>
        </c:ser>
        <c:ser>
          <c:idx val="3"/>
          <c:order val="3"/>
          <c:tx>
            <c:strRef>
              <c:f>'Matrices alternativas'!$F$73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'Matrices alternativas'!$N$77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BDA-474A-9C19-4A28D8AF3303}"/>
            </c:ext>
          </c:extLst>
        </c:ser>
        <c:ser>
          <c:idx val="4"/>
          <c:order val="4"/>
          <c:tx>
            <c:strRef>
              <c:f>'Matrices alternativas'!$G$73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'Matrices alternativas'!$N$78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BDA-474A-9C19-4A28D8AF330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81475960"/>
        <c:axId val="505416984"/>
      </c:barChart>
      <c:catAx>
        <c:axId val="581475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U"/>
          </a:p>
        </c:txPr>
        <c:crossAx val="505416984"/>
        <c:crosses val="autoZero"/>
        <c:auto val="1"/>
        <c:lblAlgn val="ctr"/>
        <c:lblOffset val="100"/>
        <c:noMultiLvlLbl val="0"/>
      </c:catAx>
      <c:valAx>
        <c:axId val="505416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U"/>
          </a:p>
        </c:txPr>
        <c:crossAx val="581475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U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U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MX"/>
              <a:t>Tolerancia ante Fallos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'Matrices alternativas'!$C$83</c:f>
              <c:strCache>
                <c:ptCount val="1"/>
                <c:pt idx="0">
                  <c:v>LILI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'Matrices alternativas'!$N$84</c:f>
              <c:numCache>
                <c:formatCode>General</c:formatCode>
                <c:ptCount val="1"/>
                <c:pt idx="0">
                  <c:v>3.4982380172857786E-3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01-4101-BD19-8939CDB44850}"/>
            </c:ext>
          </c:extLst>
        </c:ser>
        <c:ser>
          <c:idx val="1"/>
          <c:order val="1"/>
          <c:tx>
            <c:strRef>
              <c:f>'Matrices alternativas'!$D$83</c:f>
              <c:strCache>
                <c:ptCount val="1"/>
                <c:pt idx="0">
                  <c:v>tre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'Matrices alternativas'!$N$85</c:f>
              <c:numCache>
                <c:formatCode>General</c:formatCode>
                <c:ptCount val="1"/>
                <c:pt idx="0">
                  <c:v>1.1660793390952597E-3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01-4101-BD19-8939CDB44850}"/>
            </c:ext>
          </c:extLst>
        </c:ser>
        <c:ser>
          <c:idx val="2"/>
          <c:order val="2"/>
          <c:tx>
            <c:strRef>
              <c:f>'Matrices alternativas'!$E$83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'Matrices alternativas'!$N$86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01-4101-BD19-8939CDB44850}"/>
            </c:ext>
          </c:extLst>
        </c:ser>
        <c:ser>
          <c:idx val="3"/>
          <c:order val="3"/>
          <c:tx>
            <c:strRef>
              <c:f>'Matrices alternativas'!$F$83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'Matrices alternativas'!$N$87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D01-4101-BD19-8939CDB44850}"/>
            </c:ext>
          </c:extLst>
        </c:ser>
        <c:ser>
          <c:idx val="4"/>
          <c:order val="4"/>
          <c:tx>
            <c:strRef>
              <c:f>'Matrices alternativas'!$G$83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'Matrices alternativas'!$N$88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D01-4101-BD19-8939CDB4485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86842160"/>
        <c:axId val="589682664"/>
      </c:barChart>
      <c:catAx>
        <c:axId val="586842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U"/>
          </a:p>
        </c:txPr>
        <c:crossAx val="589682664"/>
        <c:crosses val="autoZero"/>
        <c:auto val="1"/>
        <c:lblAlgn val="ctr"/>
        <c:lblOffset val="100"/>
        <c:noMultiLvlLbl val="0"/>
      </c:catAx>
      <c:valAx>
        <c:axId val="589682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U"/>
          </a:p>
        </c:txPr>
        <c:crossAx val="586842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U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U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MX"/>
              <a:t>Tiempo de Respuesta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'Matrices alternativas'!$C$93</c:f>
              <c:strCache>
                <c:ptCount val="1"/>
                <c:pt idx="0">
                  <c:v>LILI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'Matrices alternativas'!$N$94</c:f>
              <c:numCache>
                <c:formatCode>General</c:formatCode>
                <c:ptCount val="1"/>
                <c:pt idx="0">
                  <c:v>2.098942810371467E-2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2A-4C90-941E-442384BA231C}"/>
            </c:ext>
          </c:extLst>
        </c:ser>
        <c:ser>
          <c:idx val="1"/>
          <c:order val="1"/>
          <c:tx>
            <c:strRef>
              <c:f>'Matrices alternativas'!$D$93</c:f>
              <c:strCache>
                <c:ptCount val="1"/>
                <c:pt idx="0">
                  <c:v>tre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'Matrices alternativas'!$N$95</c:f>
              <c:numCache>
                <c:formatCode>General</c:formatCode>
                <c:ptCount val="1"/>
                <c:pt idx="0">
                  <c:v>6.9964760345715572E-3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2A-4C90-941E-442384BA231C}"/>
            </c:ext>
          </c:extLst>
        </c:ser>
        <c:ser>
          <c:idx val="2"/>
          <c:order val="2"/>
          <c:tx>
            <c:strRef>
              <c:f>'Matrices alternativas'!$E$93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'Matrices alternativas'!$N$96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2A-4C90-941E-442384BA231C}"/>
            </c:ext>
          </c:extLst>
        </c:ser>
        <c:ser>
          <c:idx val="3"/>
          <c:order val="3"/>
          <c:tx>
            <c:strRef>
              <c:f>'Matrices alternativas'!$F$93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'Matrices alternativas'!$N$97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A2A-4C90-941E-442384BA231C}"/>
            </c:ext>
          </c:extLst>
        </c:ser>
        <c:ser>
          <c:idx val="4"/>
          <c:order val="4"/>
          <c:tx>
            <c:strRef>
              <c:f>'Matrices alternativas'!$G$93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'Matrices alternativas'!$N$98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A2A-4C90-941E-442384BA231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81758264"/>
        <c:axId val="581758592"/>
      </c:barChart>
      <c:catAx>
        <c:axId val="581758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U"/>
          </a:p>
        </c:txPr>
        <c:crossAx val="581758592"/>
        <c:crosses val="autoZero"/>
        <c:auto val="1"/>
        <c:lblAlgn val="ctr"/>
        <c:lblOffset val="100"/>
        <c:noMultiLvlLbl val="0"/>
      </c:catAx>
      <c:valAx>
        <c:axId val="58175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U"/>
          </a:p>
        </c:txPr>
        <c:crossAx val="581758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U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U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MX"/>
              <a:t>CAPEX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'Matrices alternativas'!$C$103</c:f>
              <c:strCache>
                <c:ptCount val="1"/>
                <c:pt idx="0">
                  <c:v>LILI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'Matrices alternativas'!$N$104</c:f>
              <c:numCache>
                <c:formatCode>General</c:formatCode>
                <c:ptCount val="1"/>
                <c:pt idx="0">
                  <c:v>1.3486860702563159E-2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A1-4414-97CE-028CE17ACD6E}"/>
            </c:ext>
          </c:extLst>
        </c:ser>
        <c:ser>
          <c:idx val="1"/>
          <c:order val="1"/>
          <c:tx>
            <c:strRef>
              <c:f>'Matrices alternativas'!$D$103</c:f>
              <c:strCache>
                <c:ptCount val="1"/>
                <c:pt idx="0">
                  <c:v>tre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'Matrices alternativas'!$N$105</c:f>
              <c:numCache>
                <c:formatCode>General</c:formatCode>
                <c:ptCount val="1"/>
                <c:pt idx="0">
                  <c:v>4.4956202341877192E-3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A1-4414-97CE-028CE17ACD6E}"/>
            </c:ext>
          </c:extLst>
        </c:ser>
        <c:ser>
          <c:idx val="2"/>
          <c:order val="2"/>
          <c:tx>
            <c:strRef>
              <c:f>'Matrices alternativas'!$E$103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'Matrices alternativas'!$N$106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A1-4414-97CE-028CE17ACD6E}"/>
            </c:ext>
          </c:extLst>
        </c:ser>
        <c:ser>
          <c:idx val="3"/>
          <c:order val="3"/>
          <c:tx>
            <c:strRef>
              <c:f>'Matrices alternativas'!$F$103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'Matrices alternativas'!$N$107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CA1-4414-97CE-028CE17ACD6E}"/>
            </c:ext>
          </c:extLst>
        </c:ser>
        <c:ser>
          <c:idx val="4"/>
          <c:order val="4"/>
          <c:tx>
            <c:strRef>
              <c:f>'Matrices alternativas'!$G$103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'Matrices alternativas'!$N$108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CA1-4414-97CE-028CE17ACD6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04728600"/>
        <c:axId val="504732864"/>
      </c:barChart>
      <c:catAx>
        <c:axId val="504728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U"/>
          </a:p>
        </c:txPr>
        <c:crossAx val="504732864"/>
        <c:crosses val="autoZero"/>
        <c:auto val="1"/>
        <c:lblAlgn val="ctr"/>
        <c:lblOffset val="100"/>
        <c:noMultiLvlLbl val="0"/>
      </c:catAx>
      <c:valAx>
        <c:axId val="50473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U"/>
          </a:p>
        </c:txPr>
        <c:crossAx val="504728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U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U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MX"/>
              <a:t>OPEX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'Matrices alternativas'!$C$113</c:f>
              <c:strCache>
                <c:ptCount val="1"/>
                <c:pt idx="0">
                  <c:v>LILI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'Matrices alternativas'!$N$114</c:f>
              <c:numCache>
                <c:formatCode>General</c:formatCode>
                <c:ptCount val="1"/>
                <c:pt idx="0">
                  <c:v>0.12138174632306839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D7-442D-B2A9-5DBF111D2785}"/>
            </c:ext>
          </c:extLst>
        </c:ser>
        <c:ser>
          <c:idx val="1"/>
          <c:order val="1"/>
          <c:tx>
            <c:strRef>
              <c:f>'Matrices alternativas'!$D$113</c:f>
              <c:strCache>
                <c:ptCount val="1"/>
                <c:pt idx="0">
                  <c:v>tre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'Matrices alternativas'!$N$115</c:f>
              <c:numCache>
                <c:formatCode>General</c:formatCode>
                <c:ptCount val="1"/>
                <c:pt idx="0">
                  <c:v>4.0460582107689463E-2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D7-442D-B2A9-5DBF111D2785}"/>
            </c:ext>
          </c:extLst>
        </c:ser>
        <c:ser>
          <c:idx val="2"/>
          <c:order val="2"/>
          <c:tx>
            <c:strRef>
              <c:f>'Matrices alternativas'!$E$113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'Matrices alternativas'!$N$116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DD7-442D-B2A9-5DBF111D2785}"/>
            </c:ext>
          </c:extLst>
        </c:ser>
        <c:ser>
          <c:idx val="3"/>
          <c:order val="3"/>
          <c:tx>
            <c:strRef>
              <c:f>'Matrices alternativas'!$F$113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'Matrices alternativas'!$N$117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DD7-442D-B2A9-5DBF111D2785}"/>
            </c:ext>
          </c:extLst>
        </c:ser>
        <c:ser>
          <c:idx val="4"/>
          <c:order val="4"/>
          <c:tx>
            <c:strRef>
              <c:f>'Matrices alternativas'!$G$113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'Matrices alternativas'!$N$118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DD7-442D-B2A9-5DBF111D278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98150312"/>
        <c:axId val="598150640"/>
      </c:barChart>
      <c:catAx>
        <c:axId val="598150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U"/>
          </a:p>
        </c:txPr>
        <c:crossAx val="598150640"/>
        <c:crosses val="autoZero"/>
        <c:auto val="1"/>
        <c:lblAlgn val="ctr"/>
        <c:lblOffset val="100"/>
        <c:noMultiLvlLbl val="0"/>
      </c:catAx>
      <c:valAx>
        <c:axId val="59815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U"/>
          </a:p>
        </c:txPr>
        <c:crossAx val="598150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U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U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MX"/>
              <a:t>COMPARATIVA ENTRE ALTERNATIVAS RESPECTO A LOS CRITERIOS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U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'Evaluar alternativas'!$C$89</c:f>
              <c:strCache>
                <c:ptCount val="1"/>
                <c:pt idx="0">
                  <c:v>Consolidación de la solución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'Evaluar alternativas'!$B$90:$B$94</c:f>
              <c:strCache>
                <c:ptCount val="2"/>
                <c:pt idx="0">
                  <c:v>LILI</c:v>
                </c:pt>
                <c:pt idx="1">
                  <c:v>Alternativa 2</c:v>
                </c:pt>
              </c:strCache>
            </c:strRef>
          </c:cat>
          <c:val>
            <c:numRef>
              <c:f>'Evaluar alternativas'!$C$90:$C$94</c:f>
              <c:numCache>
                <c:formatCode>General</c:formatCode>
                <c:ptCount val="5"/>
                <c:pt idx="0">
                  <c:v>9.9581224021395918E-4</c:v>
                </c:pt>
                <c:pt idx="1">
                  <c:v>6.9706856814977141E-3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AB-4458-B12A-7F8199221356}"/>
            </c:ext>
          </c:extLst>
        </c:ser>
        <c:ser>
          <c:idx val="1"/>
          <c:order val="1"/>
          <c:tx>
            <c:strRef>
              <c:f>'Evaluar alternativas'!$D$89</c:f>
              <c:strCache>
                <c:ptCount val="1"/>
                <c:pt idx="0">
                  <c:v>Documentación y soporte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'Evaluar alternativas'!$B$90:$B$94</c:f>
              <c:strCache>
                <c:ptCount val="2"/>
                <c:pt idx="0">
                  <c:v>LILI</c:v>
                </c:pt>
                <c:pt idx="1">
                  <c:v>Alternativa 2</c:v>
                </c:pt>
              </c:strCache>
            </c:strRef>
          </c:cat>
          <c:val>
            <c:numRef>
              <c:f>'Evaluar alternativas'!$D$90:$D$94</c:f>
              <c:numCache>
                <c:formatCode>General</c:formatCode>
                <c:ptCount val="5"/>
                <c:pt idx="0">
                  <c:v>4.1824114088986293E-2</c:v>
                </c:pt>
                <c:pt idx="1">
                  <c:v>1.3941371362995432E-2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AB-4458-B12A-7F8199221356}"/>
            </c:ext>
          </c:extLst>
        </c:ser>
        <c:ser>
          <c:idx val="2"/>
          <c:order val="2"/>
          <c:tx>
            <c:strRef>
              <c:f>'Evaluar alternativas'!$E$89</c:f>
              <c:strCache>
                <c:ptCount val="1"/>
                <c:pt idx="0">
                  <c:v>Eficiencia de uso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'Evaluar alternativas'!$B$90:$B$94</c:f>
              <c:strCache>
                <c:ptCount val="2"/>
                <c:pt idx="0">
                  <c:v>LILI</c:v>
                </c:pt>
                <c:pt idx="1">
                  <c:v>Alternativa 2</c:v>
                </c:pt>
              </c:strCache>
            </c:strRef>
          </c:cat>
          <c:val>
            <c:numRef>
              <c:f>'Evaluar alternativas'!$E$90:$E$94</c:f>
              <c:numCache>
                <c:formatCode>General</c:formatCode>
                <c:ptCount val="5"/>
                <c:pt idx="0">
                  <c:v>4.7467840751604602E-2</c:v>
                </c:pt>
                <c:pt idx="1">
                  <c:v>1.58226135838682E-2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AB-4458-B12A-7F8199221356}"/>
            </c:ext>
          </c:extLst>
        </c:ser>
        <c:ser>
          <c:idx val="3"/>
          <c:order val="3"/>
          <c:tx>
            <c:strRef>
              <c:f>'Evaluar alternativas'!$F$89</c:f>
              <c:strCache>
                <c:ptCount val="1"/>
                <c:pt idx="0">
                  <c:v>Efectividad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'Evaluar alternativas'!$B$90:$B$94</c:f>
              <c:strCache>
                <c:ptCount val="2"/>
                <c:pt idx="0">
                  <c:v>LILI</c:v>
                </c:pt>
                <c:pt idx="1">
                  <c:v>Alternativa 2</c:v>
                </c:pt>
              </c:strCache>
            </c:strRef>
          </c:cat>
          <c:val>
            <c:numRef>
              <c:f>'Evaluar alternativas'!$F$90:$F$94</c:f>
              <c:numCache>
                <c:formatCode>General</c:formatCode>
                <c:ptCount val="5"/>
                <c:pt idx="0">
                  <c:v>2.3733920375802301E-2</c:v>
                </c:pt>
                <c:pt idx="1">
                  <c:v>7.9113067919340998E-3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BAB-4458-B12A-7F8199221356}"/>
            </c:ext>
          </c:extLst>
        </c:ser>
        <c:ser>
          <c:idx val="4"/>
          <c:order val="4"/>
          <c:tx>
            <c:strRef>
              <c:f>'Evaluar alternativas'!$G$89</c:f>
              <c:strCache>
                <c:ptCount val="1"/>
                <c:pt idx="0">
                  <c:v>Flexibilidad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'Evaluar alternativas'!$B$90:$B$94</c:f>
              <c:strCache>
                <c:ptCount val="2"/>
                <c:pt idx="0">
                  <c:v>LILI</c:v>
                </c:pt>
                <c:pt idx="1">
                  <c:v>Alternativa 2</c:v>
                </c:pt>
              </c:strCache>
            </c:strRef>
          </c:cat>
          <c:val>
            <c:numRef>
              <c:f>'Evaluar alternativas'!$G$90:$G$94</c:f>
              <c:numCache>
                <c:formatCode>General</c:formatCode>
                <c:ptCount val="5"/>
                <c:pt idx="0">
                  <c:v>1.9187558794413596E-3</c:v>
                </c:pt>
                <c:pt idx="1">
                  <c:v>6.3958529314711999E-4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BAB-4458-B12A-7F8199221356}"/>
            </c:ext>
          </c:extLst>
        </c:ser>
        <c:ser>
          <c:idx val="5"/>
          <c:order val="5"/>
          <c:tx>
            <c:strRef>
              <c:f>'Evaluar alternativas'!$H$89</c:f>
              <c:strCache>
                <c:ptCount val="1"/>
                <c:pt idx="0">
                  <c:v>Interoperabilidad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'Evaluar alternativas'!$B$90:$B$94</c:f>
              <c:strCache>
                <c:ptCount val="2"/>
                <c:pt idx="0">
                  <c:v>LILI</c:v>
                </c:pt>
                <c:pt idx="1">
                  <c:v>Alternativa 2</c:v>
                </c:pt>
              </c:strCache>
            </c:strRef>
          </c:cat>
          <c:val>
            <c:numRef>
              <c:f>'Evaluar alternativas'!$H$90:$H$94</c:f>
              <c:numCache>
                <c:formatCode>General</c:formatCode>
                <c:ptCount val="5"/>
                <c:pt idx="0">
                  <c:v>7.9151743174911784E-4</c:v>
                </c:pt>
                <c:pt idx="1">
                  <c:v>2.6383914391637261E-4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BAB-4458-B12A-7F8199221356}"/>
            </c:ext>
          </c:extLst>
        </c:ser>
        <c:ser>
          <c:idx val="6"/>
          <c:order val="6"/>
          <c:tx>
            <c:strRef>
              <c:f>'Evaluar alternativas'!$I$89</c:f>
              <c:strCache>
                <c:ptCount val="1"/>
                <c:pt idx="0">
                  <c:v>Portabilidad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'Evaluar alternativas'!$B$90:$B$94</c:f>
              <c:strCache>
                <c:ptCount val="2"/>
                <c:pt idx="0">
                  <c:v>LILI</c:v>
                </c:pt>
                <c:pt idx="1">
                  <c:v>Alternativa 2</c:v>
                </c:pt>
              </c:strCache>
            </c:strRef>
          </c:cat>
          <c:val>
            <c:numRef>
              <c:f>'Evaluar alternativas'!$I$90:$I$94</c:f>
              <c:numCache>
                <c:formatCode>General</c:formatCode>
                <c:ptCount val="5"/>
                <c:pt idx="0">
                  <c:v>5.5455230589729213E-3</c:v>
                </c:pt>
                <c:pt idx="1">
                  <c:v>1.8485076863243072E-3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BAB-4458-B12A-7F8199221356}"/>
            </c:ext>
          </c:extLst>
        </c:ser>
        <c:ser>
          <c:idx val="7"/>
          <c:order val="7"/>
          <c:tx>
            <c:strRef>
              <c:f>'Evaluar alternativas'!$J$89</c:f>
              <c:strCache>
                <c:ptCount val="1"/>
                <c:pt idx="0">
                  <c:v>Compatibilidad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'Evaluar alternativas'!$B$90:$B$94</c:f>
              <c:strCache>
                <c:ptCount val="2"/>
                <c:pt idx="0">
                  <c:v>LILI</c:v>
                </c:pt>
                <c:pt idx="1">
                  <c:v>Alternativa 2</c:v>
                </c:pt>
              </c:strCache>
            </c:strRef>
          </c:cat>
          <c:val>
            <c:numRef>
              <c:f>'Evaluar alternativas'!$J$90:$J$94</c:f>
              <c:numCache>
                <c:formatCode>General</c:formatCode>
                <c:ptCount val="5"/>
                <c:pt idx="0">
                  <c:v>1.3387181825527649E-2</c:v>
                </c:pt>
                <c:pt idx="1">
                  <c:v>4.4623939418425495E-3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BAB-4458-B12A-7F8199221356}"/>
            </c:ext>
          </c:extLst>
        </c:ser>
        <c:ser>
          <c:idx val="8"/>
          <c:order val="8"/>
          <c:tx>
            <c:strRef>
              <c:f>'Evaluar alternativas'!$K$89</c:f>
              <c:strCache>
                <c:ptCount val="1"/>
                <c:pt idx="0">
                  <c:v>Tolerancia ante fallos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'Evaluar alternativas'!$B$90:$B$94</c:f>
              <c:strCache>
                <c:ptCount val="2"/>
                <c:pt idx="0">
                  <c:v>LILI</c:v>
                </c:pt>
                <c:pt idx="1">
                  <c:v>Alternativa 2</c:v>
                </c:pt>
              </c:strCache>
            </c:strRef>
          </c:cat>
          <c:val>
            <c:numRef>
              <c:f>'Evaluar alternativas'!$K$90:$K$94</c:f>
              <c:numCache>
                <c:formatCode>General</c:formatCode>
                <c:ptCount val="5"/>
                <c:pt idx="0">
                  <c:v>3.4982380172857786E-3</c:v>
                </c:pt>
                <c:pt idx="1">
                  <c:v>1.1660793390952597E-3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BAB-4458-B12A-7F8199221356}"/>
            </c:ext>
          </c:extLst>
        </c:ser>
        <c:ser>
          <c:idx val="9"/>
          <c:order val="9"/>
          <c:tx>
            <c:strRef>
              <c:f>'Evaluar alternativas'!$L$89</c:f>
              <c:strCache>
                <c:ptCount val="1"/>
                <c:pt idx="0">
                  <c:v>Tiempo de respuesta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'Evaluar alternativas'!$B$90:$B$94</c:f>
              <c:strCache>
                <c:ptCount val="2"/>
                <c:pt idx="0">
                  <c:v>LILI</c:v>
                </c:pt>
                <c:pt idx="1">
                  <c:v>Alternativa 2</c:v>
                </c:pt>
              </c:strCache>
            </c:strRef>
          </c:cat>
          <c:val>
            <c:numRef>
              <c:f>'Evaluar alternativas'!$L$90:$L$94</c:f>
              <c:numCache>
                <c:formatCode>General</c:formatCode>
                <c:ptCount val="5"/>
                <c:pt idx="0">
                  <c:v>2.098942810371467E-2</c:v>
                </c:pt>
                <c:pt idx="1">
                  <c:v>6.9964760345715572E-3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BAB-4458-B12A-7F8199221356}"/>
            </c:ext>
          </c:extLst>
        </c:ser>
        <c:ser>
          <c:idx val="10"/>
          <c:order val="10"/>
          <c:tx>
            <c:strRef>
              <c:f>'Evaluar alternativas'!$M$89</c:f>
              <c:strCache>
                <c:ptCount val="1"/>
                <c:pt idx="0">
                  <c:v>CAPEX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'Evaluar alternativas'!$B$90:$B$94</c:f>
              <c:strCache>
                <c:ptCount val="2"/>
                <c:pt idx="0">
                  <c:v>LILI</c:v>
                </c:pt>
                <c:pt idx="1">
                  <c:v>Alternativa 2</c:v>
                </c:pt>
              </c:strCache>
            </c:strRef>
          </c:cat>
          <c:val>
            <c:numRef>
              <c:f>'Evaluar alternativas'!$M$90:$M$94</c:f>
              <c:numCache>
                <c:formatCode>General</c:formatCode>
                <c:ptCount val="5"/>
                <c:pt idx="0">
                  <c:v>1.3486860702563159E-2</c:v>
                </c:pt>
                <c:pt idx="1">
                  <c:v>4.4956202341877192E-3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BAB-4458-B12A-7F8199221356}"/>
            </c:ext>
          </c:extLst>
        </c:ser>
        <c:ser>
          <c:idx val="11"/>
          <c:order val="11"/>
          <c:tx>
            <c:strRef>
              <c:f>'Evaluar alternativas'!$N$89</c:f>
              <c:strCache>
                <c:ptCount val="1"/>
                <c:pt idx="0">
                  <c:v>OPEX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'Evaluar alternativas'!$B$90:$B$94</c:f>
              <c:strCache>
                <c:ptCount val="2"/>
                <c:pt idx="0">
                  <c:v>LILI</c:v>
                </c:pt>
                <c:pt idx="1">
                  <c:v>Alternativa 2</c:v>
                </c:pt>
              </c:strCache>
            </c:strRef>
          </c:cat>
          <c:val>
            <c:numRef>
              <c:f>'Evaluar alternativas'!$N$90:$N$94</c:f>
              <c:numCache>
                <c:formatCode>General</c:formatCode>
                <c:ptCount val="5"/>
                <c:pt idx="0">
                  <c:v>0.12138174632306839</c:v>
                </c:pt>
                <c:pt idx="1">
                  <c:v>4.0460582107689463E-2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BAB-4458-B12A-7F81992213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56217456"/>
        <c:axId val="556213192"/>
      </c:barChart>
      <c:catAx>
        <c:axId val="556217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U"/>
          </a:p>
        </c:txPr>
        <c:crossAx val="556213192"/>
        <c:crosses val="autoZero"/>
        <c:auto val="1"/>
        <c:lblAlgn val="ctr"/>
        <c:lblOffset val="100"/>
        <c:noMultiLvlLbl val="0"/>
      </c:catAx>
      <c:valAx>
        <c:axId val="556213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U"/>
          </a:p>
        </c:txPr>
        <c:crossAx val="556217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U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MX"/>
              <a:t>COMPARACIÓN POR PARES DE LOS ATRIBUTOS DE ADAPTABILIDAD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Flexibilidad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'Matrices RNF'!$K$77</c:f>
              <c:numCache>
                <c:formatCode>General</c:formatCode>
                <c:ptCount val="1"/>
                <c:pt idx="0">
                  <c:v>8.8654891304347824E-2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EB-44E0-852A-92A4336E39D6}"/>
            </c:ext>
          </c:extLst>
        </c:ser>
        <c:ser>
          <c:idx val="1"/>
          <c:order val="1"/>
          <c:tx>
            <c:v>Interoperabilidad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'Matrices RNF'!$K$78</c:f>
              <c:numCache>
                <c:formatCode>General</c:formatCode>
                <c:ptCount val="1"/>
                <c:pt idx="0">
                  <c:v>3.6571557971014496E-2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EB-44E0-852A-92A4336E39D6}"/>
            </c:ext>
          </c:extLst>
        </c:ser>
        <c:ser>
          <c:idx val="2"/>
          <c:order val="2"/>
          <c:tx>
            <c:v>Portabilidad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'Matrices RNF'!$K$79</c:f>
              <c:numCache>
                <c:formatCode>General</c:formatCode>
                <c:ptCount val="1"/>
                <c:pt idx="0">
                  <c:v>0.25622735507246375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EEB-44E0-852A-92A4336E39D6}"/>
            </c:ext>
          </c:extLst>
        </c:ser>
        <c:ser>
          <c:idx val="3"/>
          <c:order val="3"/>
          <c:tx>
            <c:v>Compatibilidad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'Matrices RNF'!$K$80</c:f>
              <c:numCache>
                <c:formatCode>General</c:formatCode>
                <c:ptCount val="1"/>
                <c:pt idx="0">
                  <c:v>0.61854619565217395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EEB-44E0-852A-92A4336E39D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10167280"/>
        <c:axId val="510168592"/>
      </c:barChart>
      <c:catAx>
        <c:axId val="510167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U"/>
          </a:p>
        </c:txPr>
        <c:crossAx val="510168592"/>
        <c:crosses val="autoZero"/>
        <c:auto val="1"/>
        <c:lblAlgn val="ctr"/>
        <c:lblOffset val="100"/>
        <c:noMultiLvlLbl val="0"/>
      </c:catAx>
      <c:valAx>
        <c:axId val="51016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U"/>
          </a:p>
        </c:txPr>
        <c:crossAx val="510167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U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U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MX"/>
              <a:t>COMPORTAMIENTO DE LAS ALTERNATIVAS POR ATRIBUTOS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U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'Evaluar alternativas'!$B$90</c:f>
              <c:strCache>
                <c:ptCount val="1"/>
                <c:pt idx="0">
                  <c:v>LILI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'Evaluar alternativas'!$C$89:$N$89</c:f>
              <c:strCache>
                <c:ptCount val="12"/>
                <c:pt idx="0">
                  <c:v>Consolidación de la solución</c:v>
                </c:pt>
                <c:pt idx="1">
                  <c:v>Documentación y soporte</c:v>
                </c:pt>
                <c:pt idx="2">
                  <c:v>Eficiencia de uso</c:v>
                </c:pt>
                <c:pt idx="3">
                  <c:v>Efectividad</c:v>
                </c:pt>
                <c:pt idx="4">
                  <c:v>Flexibilidad</c:v>
                </c:pt>
                <c:pt idx="5">
                  <c:v>Interoperabilidad</c:v>
                </c:pt>
                <c:pt idx="6">
                  <c:v>Portabilidad</c:v>
                </c:pt>
                <c:pt idx="7">
                  <c:v>Compatibilidad</c:v>
                </c:pt>
                <c:pt idx="8">
                  <c:v>Tolerancia ante fallos</c:v>
                </c:pt>
                <c:pt idx="9">
                  <c:v>Tiempo de respuesta</c:v>
                </c:pt>
                <c:pt idx="10">
                  <c:v>CAPEX</c:v>
                </c:pt>
                <c:pt idx="11">
                  <c:v>OPEX</c:v>
                </c:pt>
              </c:strCache>
            </c:strRef>
          </c:cat>
          <c:val>
            <c:numRef>
              <c:f>'Evaluar alternativas'!$C$90:$N$90</c:f>
              <c:numCache>
                <c:formatCode>General</c:formatCode>
                <c:ptCount val="12"/>
                <c:pt idx="0">
                  <c:v>9.9581224021395918E-4</c:v>
                </c:pt>
                <c:pt idx="1">
                  <c:v>4.1824114088986293E-2</c:v>
                </c:pt>
                <c:pt idx="2">
                  <c:v>4.7467840751604602E-2</c:v>
                </c:pt>
                <c:pt idx="3">
                  <c:v>2.3733920375802301E-2</c:v>
                </c:pt>
                <c:pt idx="4">
                  <c:v>1.9187558794413596E-3</c:v>
                </c:pt>
                <c:pt idx="5">
                  <c:v>7.9151743174911784E-4</c:v>
                </c:pt>
                <c:pt idx="6">
                  <c:v>5.5455230589729213E-3</c:v>
                </c:pt>
                <c:pt idx="7">
                  <c:v>1.3387181825527649E-2</c:v>
                </c:pt>
                <c:pt idx="8">
                  <c:v>3.4982380172857786E-3</c:v>
                </c:pt>
                <c:pt idx="9">
                  <c:v>2.098942810371467E-2</c:v>
                </c:pt>
                <c:pt idx="10">
                  <c:v>1.3486860702563159E-2</c:v>
                </c:pt>
                <c:pt idx="11">
                  <c:v>0.12138174632306839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EE-4B03-B9F6-C2AC73D3465F}"/>
            </c:ext>
          </c:extLst>
        </c:ser>
        <c:ser>
          <c:idx val="1"/>
          <c:order val="1"/>
          <c:tx>
            <c:strRef>
              <c:f>'Evaluar alternativas'!$B$91</c:f>
              <c:strCache>
                <c:ptCount val="1"/>
                <c:pt idx="0">
                  <c:v>Alternativa 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'Evaluar alternativas'!$C$89:$N$89</c:f>
              <c:strCache>
                <c:ptCount val="12"/>
                <c:pt idx="0">
                  <c:v>Consolidación de la solución</c:v>
                </c:pt>
                <c:pt idx="1">
                  <c:v>Documentación y soporte</c:v>
                </c:pt>
                <c:pt idx="2">
                  <c:v>Eficiencia de uso</c:v>
                </c:pt>
                <c:pt idx="3">
                  <c:v>Efectividad</c:v>
                </c:pt>
                <c:pt idx="4">
                  <c:v>Flexibilidad</c:v>
                </c:pt>
                <c:pt idx="5">
                  <c:v>Interoperabilidad</c:v>
                </c:pt>
                <c:pt idx="6">
                  <c:v>Portabilidad</c:v>
                </c:pt>
                <c:pt idx="7">
                  <c:v>Compatibilidad</c:v>
                </c:pt>
                <c:pt idx="8">
                  <c:v>Tolerancia ante fallos</c:v>
                </c:pt>
                <c:pt idx="9">
                  <c:v>Tiempo de respuesta</c:v>
                </c:pt>
                <c:pt idx="10">
                  <c:v>CAPEX</c:v>
                </c:pt>
                <c:pt idx="11">
                  <c:v>OPEX</c:v>
                </c:pt>
              </c:strCache>
            </c:strRef>
          </c:cat>
          <c:val>
            <c:numRef>
              <c:f>'Evaluar alternativas'!$C$91:$N$91</c:f>
              <c:numCache>
                <c:formatCode>General</c:formatCode>
                <c:ptCount val="12"/>
                <c:pt idx="0">
                  <c:v>6.9706856814977141E-3</c:v>
                </c:pt>
                <c:pt idx="1">
                  <c:v>1.3941371362995432E-2</c:v>
                </c:pt>
                <c:pt idx="2">
                  <c:v>1.58226135838682E-2</c:v>
                </c:pt>
                <c:pt idx="3">
                  <c:v>7.9113067919340998E-3</c:v>
                </c:pt>
                <c:pt idx="4">
                  <c:v>6.3958529314711999E-4</c:v>
                </c:pt>
                <c:pt idx="5">
                  <c:v>2.6383914391637261E-4</c:v>
                </c:pt>
                <c:pt idx="6">
                  <c:v>1.8485076863243072E-3</c:v>
                </c:pt>
                <c:pt idx="7">
                  <c:v>4.4623939418425495E-3</c:v>
                </c:pt>
                <c:pt idx="8">
                  <c:v>1.1660793390952597E-3</c:v>
                </c:pt>
                <c:pt idx="9">
                  <c:v>6.9964760345715572E-3</c:v>
                </c:pt>
                <c:pt idx="10">
                  <c:v>4.4956202341877192E-3</c:v>
                </c:pt>
                <c:pt idx="11">
                  <c:v>4.0460582107689463E-2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EE-4B03-B9F6-C2AC73D3465F}"/>
            </c:ext>
          </c:extLst>
        </c:ser>
        <c:ser>
          <c:idx val="2"/>
          <c:order val="2"/>
          <c:tx>
            <c:strRef>
              <c:f>'Evaluar alternativas'!$B$92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'Evaluar alternativas'!$C$89:$N$89</c:f>
              <c:strCache>
                <c:ptCount val="12"/>
                <c:pt idx="0">
                  <c:v>Consolidación de la solución</c:v>
                </c:pt>
                <c:pt idx="1">
                  <c:v>Documentación y soporte</c:v>
                </c:pt>
                <c:pt idx="2">
                  <c:v>Eficiencia de uso</c:v>
                </c:pt>
                <c:pt idx="3">
                  <c:v>Efectividad</c:v>
                </c:pt>
                <c:pt idx="4">
                  <c:v>Flexibilidad</c:v>
                </c:pt>
                <c:pt idx="5">
                  <c:v>Interoperabilidad</c:v>
                </c:pt>
                <c:pt idx="6">
                  <c:v>Portabilidad</c:v>
                </c:pt>
                <c:pt idx="7">
                  <c:v>Compatibilidad</c:v>
                </c:pt>
                <c:pt idx="8">
                  <c:v>Tolerancia ante fallos</c:v>
                </c:pt>
                <c:pt idx="9">
                  <c:v>Tiempo de respuesta</c:v>
                </c:pt>
                <c:pt idx="10">
                  <c:v>CAPEX</c:v>
                </c:pt>
                <c:pt idx="11">
                  <c:v>OPEX</c:v>
                </c:pt>
              </c:strCache>
            </c:strRef>
          </c:cat>
          <c:val>
            <c:numRef>
              <c:f>'Evaluar alternativas'!$C$92:$N$92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EE-4B03-B9F6-C2AC73D3465F}"/>
            </c:ext>
          </c:extLst>
        </c:ser>
        <c:ser>
          <c:idx val="3"/>
          <c:order val="3"/>
          <c:tx>
            <c:strRef>
              <c:f>'Evaluar alternativas'!$B$93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'Evaluar alternativas'!$C$89:$N$89</c:f>
              <c:strCache>
                <c:ptCount val="12"/>
                <c:pt idx="0">
                  <c:v>Consolidación de la solución</c:v>
                </c:pt>
                <c:pt idx="1">
                  <c:v>Documentación y soporte</c:v>
                </c:pt>
                <c:pt idx="2">
                  <c:v>Eficiencia de uso</c:v>
                </c:pt>
                <c:pt idx="3">
                  <c:v>Efectividad</c:v>
                </c:pt>
                <c:pt idx="4">
                  <c:v>Flexibilidad</c:v>
                </c:pt>
                <c:pt idx="5">
                  <c:v>Interoperabilidad</c:v>
                </c:pt>
                <c:pt idx="6">
                  <c:v>Portabilidad</c:v>
                </c:pt>
                <c:pt idx="7">
                  <c:v>Compatibilidad</c:v>
                </c:pt>
                <c:pt idx="8">
                  <c:v>Tolerancia ante fallos</c:v>
                </c:pt>
                <c:pt idx="9">
                  <c:v>Tiempo de respuesta</c:v>
                </c:pt>
                <c:pt idx="10">
                  <c:v>CAPEX</c:v>
                </c:pt>
                <c:pt idx="11">
                  <c:v>OPEX</c:v>
                </c:pt>
              </c:strCache>
            </c:strRef>
          </c:cat>
          <c:val>
            <c:numRef>
              <c:f>'Evaluar alternativas'!$C$93:$N$93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2EE-4B03-B9F6-C2AC73D3465F}"/>
            </c:ext>
          </c:extLst>
        </c:ser>
        <c:ser>
          <c:idx val="4"/>
          <c:order val="4"/>
          <c:tx>
            <c:strRef>
              <c:f>'Evaluar alternativas'!$B$94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'Evaluar alternativas'!$C$89:$N$89</c:f>
              <c:strCache>
                <c:ptCount val="12"/>
                <c:pt idx="0">
                  <c:v>Consolidación de la solución</c:v>
                </c:pt>
                <c:pt idx="1">
                  <c:v>Documentación y soporte</c:v>
                </c:pt>
                <c:pt idx="2">
                  <c:v>Eficiencia de uso</c:v>
                </c:pt>
                <c:pt idx="3">
                  <c:v>Efectividad</c:v>
                </c:pt>
                <c:pt idx="4">
                  <c:v>Flexibilidad</c:v>
                </c:pt>
                <c:pt idx="5">
                  <c:v>Interoperabilidad</c:v>
                </c:pt>
                <c:pt idx="6">
                  <c:v>Portabilidad</c:v>
                </c:pt>
                <c:pt idx="7">
                  <c:v>Compatibilidad</c:v>
                </c:pt>
                <c:pt idx="8">
                  <c:v>Tolerancia ante fallos</c:v>
                </c:pt>
                <c:pt idx="9">
                  <c:v>Tiempo de respuesta</c:v>
                </c:pt>
                <c:pt idx="10">
                  <c:v>CAPEX</c:v>
                </c:pt>
                <c:pt idx="11">
                  <c:v>OPEX</c:v>
                </c:pt>
              </c:strCache>
            </c:strRef>
          </c:cat>
          <c:val>
            <c:numRef>
              <c:f>'Evaluar alternativas'!$C$94:$N$94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2EE-4B03-B9F6-C2AC73D346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03231600"/>
        <c:axId val="503231272"/>
      </c:barChart>
      <c:catAx>
        <c:axId val="503231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U"/>
          </a:p>
        </c:txPr>
        <c:crossAx val="503231272"/>
        <c:crosses val="autoZero"/>
        <c:auto val="1"/>
        <c:lblAlgn val="ctr"/>
        <c:lblOffset val="100"/>
        <c:noMultiLvlLbl val="0"/>
      </c:catAx>
      <c:valAx>
        <c:axId val="503231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U"/>
          </a:p>
        </c:txPr>
        <c:crossAx val="503231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U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MX"/>
              <a:t>Consolidación de la Solución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'Matrices alternativas'!$C$3</c:f>
              <c:strCache>
                <c:ptCount val="1"/>
                <c:pt idx="0">
                  <c:v>LILI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'Matrices alternativas'!$N$4</c:f>
              <c:numCache>
                <c:formatCode>General</c:formatCode>
                <c:ptCount val="1"/>
                <c:pt idx="0">
                  <c:v>9.9581224021395918E-4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B8-4206-9246-C54BD89673BE}"/>
            </c:ext>
          </c:extLst>
        </c:ser>
        <c:ser>
          <c:idx val="1"/>
          <c:order val="1"/>
          <c:tx>
            <c:strRef>
              <c:f>'Matrices alternativas'!$D$3</c:f>
              <c:strCache>
                <c:ptCount val="1"/>
                <c:pt idx="0">
                  <c:v>tre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'Matrices alternativas'!$N$5</c:f>
              <c:numCache>
                <c:formatCode>General</c:formatCode>
                <c:ptCount val="1"/>
                <c:pt idx="0">
                  <c:v>6.9706856814977141E-3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B8-4206-9246-C54BD89673BE}"/>
            </c:ext>
          </c:extLst>
        </c:ser>
        <c:ser>
          <c:idx val="2"/>
          <c:order val="2"/>
          <c:tx>
            <c:strRef>
              <c:f>'Matrices alternativas'!$E$3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'Matrices alternativas'!$N$6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B8-4206-9246-C54BD89673BE}"/>
            </c:ext>
          </c:extLst>
        </c:ser>
        <c:ser>
          <c:idx val="3"/>
          <c:order val="3"/>
          <c:tx>
            <c:strRef>
              <c:f>'Matrices alternativas'!$F$3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'Matrices alternativas'!$N$7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AB8-4206-9246-C54BD89673BE}"/>
            </c:ext>
          </c:extLst>
        </c:ser>
        <c:ser>
          <c:idx val="4"/>
          <c:order val="4"/>
          <c:tx>
            <c:strRef>
              <c:f>'Matrices alternativas'!$G$3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'Matrices alternativas'!$N$8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AB8-4206-9246-C54BD89673B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12774040"/>
        <c:axId val="412771744"/>
      </c:barChart>
      <c:catAx>
        <c:axId val="412774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U"/>
          </a:p>
        </c:txPr>
        <c:crossAx val="412771744"/>
        <c:crosses val="autoZero"/>
        <c:auto val="1"/>
        <c:lblAlgn val="ctr"/>
        <c:lblOffset val="100"/>
        <c:noMultiLvlLbl val="0"/>
      </c:catAx>
      <c:valAx>
        <c:axId val="41277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U"/>
          </a:p>
        </c:txPr>
        <c:crossAx val="412774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U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U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MX"/>
              <a:t>Documentación y Soporte Técnico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'Matrices alternativas'!$C$13</c:f>
              <c:strCache>
                <c:ptCount val="1"/>
                <c:pt idx="0">
                  <c:v>LILI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'Matrices alternativas'!$N$14</c:f>
              <c:numCache>
                <c:formatCode>General</c:formatCode>
                <c:ptCount val="1"/>
                <c:pt idx="0">
                  <c:v>4.1824114088986293E-2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A1-4443-90CF-FDB8B37967B3}"/>
            </c:ext>
          </c:extLst>
        </c:ser>
        <c:ser>
          <c:idx val="1"/>
          <c:order val="1"/>
          <c:tx>
            <c:strRef>
              <c:f>'Matrices alternativas'!$D$13</c:f>
              <c:strCache>
                <c:ptCount val="1"/>
                <c:pt idx="0">
                  <c:v>tre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'Matrices alternativas'!$N$15</c:f>
              <c:numCache>
                <c:formatCode>General</c:formatCode>
                <c:ptCount val="1"/>
                <c:pt idx="0">
                  <c:v>1.3941371362995432E-2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A1-4443-90CF-FDB8B37967B3}"/>
            </c:ext>
          </c:extLst>
        </c:ser>
        <c:ser>
          <c:idx val="2"/>
          <c:order val="2"/>
          <c:tx>
            <c:strRef>
              <c:f>'Matrices alternativas'!$E$13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'Matrices alternativas'!$N$16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CA1-4443-90CF-FDB8B37967B3}"/>
            </c:ext>
          </c:extLst>
        </c:ser>
        <c:ser>
          <c:idx val="3"/>
          <c:order val="3"/>
          <c:tx>
            <c:strRef>
              <c:f>'Matrices alternativas'!$F$13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'Matrices alternativas'!$N$17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CA1-4443-90CF-FDB8B37967B3}"/>
            </c:ext>
          </c:extLst>
        </c:ser>
        <c:ser>
          <c:idx val="4"/>
          <c:order val="4"/>
          <c:tx>
            <c:strRef>
              <c:f>'Matrices alternativas'!$G$13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'Matrices alternativas'!$N$18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CA1-4443-90CF-FDB8B37967B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83159144"/>
        <c:axId val="583162752"/>
      </c:barChart>
      <c:catAx>
        <c:axId val="583159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U"/>
          </a:p>
        </c:txPr>
        <c:crossAx val="583162752"/>
        <c:crosses val="autoZero"/>
        <c:auto val="1"/>
        <c:lblAlgn val="ctr"/>
        <c:lblOffset val="100"/>
        <c:noMultiLvlLbl val="0"/>
      </c:catAx>
      <c:valAx>
        <c:axId val="58316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U"/>
          </a:p>
        </c:txPr>
        <c:crossAx val="583159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U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U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MX"/>
              <a:t>Eficiencia de uso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'Matrices alternativas'!$C$23</c:f>
              <c:strCache>
                <c:ptCount val="1"/>
                <c:pt idx="0">
                  <c:v>LILI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'Matrices alternativas'!$N$24</c:f>
              <c:numCache>
                <c:formatCode>General</c:formatCode>
                <c:ptCount val="1"/>
                <c:pt idx="0">
                  <c:v>4.7467840751604602E-2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71-4FE3-A93C-F45A8BFE0542}"/>
            </c:ext>
          </c:extLst>
        </c:ser>
        <c:ser>
          <c:idx val="1"/>
          <c:order val="1"/>
          <c:tx>
            <c:strRef>
              <c:f>'Matrices alternativas'!$D$23</c:f>
              <c:strCache>
                <c:ptCount val="1"/>
                <c:pt idx="0">
                  <c:v>tre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'Matrices alternativas'!$N$25</c:f>
              <c:numCache>
                <c:formatCode>General</c:formatCode>
                <c:ptCount val="1"/>
                <c:pt idx="0">
                  <c:v>1.58226135838682E-2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71-4FE3-A93C-F45A8BFE0542}"/>
            </c:ext>
          </c:extLst>
        </c:ser>
        <c:ser>
          <c:idx val="2"/>
          <c:order val="2"/>
          <c:tx>
            <c:strRef>
              <c:f>'Matrices alternativas'!$E$23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'Matrices alternativas'!$N$26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171-4FE3-A93C-F45A8BFE0542}"/>
            </c:ext>
          </c:extLst>
        </c:ser>
        <c:ser>
          <c:idx val="3"/>
          <c:order val="3"/>
          <c:tx>
            <c:strRef>
              <c:f>'Matrices alternativas'!$F$23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'Matrices alternativas'!$N$27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171-4FE3-A93C-F45A8BFE0542}"/>
            </c:ext>
          </c:extLst>
        </c:ser>
        <c:ser>
          <c:idx val="4"/>
          <c:order val="4"/>
          <c:tx>
            <c:strRef>
              <c:f>'Matrices alternativas'!$G$23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'Matrices alternativas'!$N$28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171-4FE3-A93C-F45A8BFE054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85848008"/>
        <c:axId val="585848336"/>
      </c:barChart>
      <c:catAx>
        <c:axId val="585848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U"/>
          </a:p>
        </c:txPr>
        <c:crossAx val="585848336"/>
        <c:crosses val="autoZero"/>
        <c:auto val="1"/>
        <c:lblAlgn val="ctr"/>
        <c:lblOffset val="100"/>
        <c:noMultiLvlLbl val="0"/>
      </c:catAx>
      <c:valAx>
        <c:axId val="58584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U"/>
          </a:p>
        </c:txPr>
        <c:crossAx val="585848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U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U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MX"/>
              <a:t>Efectividad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'Matrices alternativas'!$C$33</c:f>
              <c:strCache>
                <c:ptCount val="1"/>
                <c:pt idx="0">
                  <c:v>LILI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'Matrices alternativas'!$N$34</c:f>
              <c:numCache>
                <c:formatCode>General</c:formatCode>
                <c:ptCount val="1"/>
                <c:pt idx="0">
                  <c:v>2.3733920375802301E-2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35-4947-8181-C4AAA48D2E41}"/>
            </c:ext>
          </c:extLst>
        </c:ser>
        <c:ser>
          <c:idx val="1"/>
          <c:order val="1"/>
          <c:tx>
            <c:strRef>
              <c:f>'Matrices alternativas'!$D$33</c:f>
              <c:strCache>
                <c:ptCount val="1"/>
                <c:pt idx="0">
                  <c:v>tre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'Matrices alternativas'!$N$35</c:f>
              <c:numCache>
                <c:formatCode>General</c:formatCode>
                <c:ptCount val="1"/>
                <c:pt idx="0">
                  <c:v>7.9113067919340998E-3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35-4947-8181-C4AAA48D2E41}"/>
            </c:ext>
          </c:extLst>
        </c:ser>
        <c:ser>
          <c:idx val="2"/>
          <c:order val="2"/>
          <c:tx>
            <c:strRef>
              <c:f>'Matrices alternativas'!$E$33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'Matrices alternativas'!$N$36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935-4947-8181-C4AAA48D2E41}"/>
            </c:ext>
          </c:extLst>
        </c:ser>
        <c:ser>
          <c:idx val="3"/>
          <c:order val="3"/>
          <c:tx>
            <c:strRef>
              <c:f>'Matrices alternativas'!$F$33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'Matrices alternativas'!$N$37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935-4947-8181-C4AAA48D2E41}"/>
            </c:ext>
          </c:extLst>
        </c:ser>
        <c:ser>
          <c:idx val="4"/>
          <c:order val="4"/>
          <c:tx>
            <c:strRef>
              <c:f>'Matrices alternativas'!$G$33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'Matrices alternativas'!$N$38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935-4947-8181-C4AAA48D2E4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77595648"/>
        <c:axId val="577595976"/>
      </c:barChart>
      <c:catAx>
        <c:axId val="577595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U"/>
          </a:p>
        </c:txPr>
        <c:crossAx val="577595976"/>
        <c:crosses val="autoZero"/>
        <c:auto val="1"/>
        <c:lblAlgn val="ctr"/>
        <c:lblOffset val="100"/>
        <c:noMultiLvlLbl val="0"/>
      </c:catAx>
      <c:valAx>
        <c:axId val="577595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U"/>
          </a:p>
        </c:txPr>
        <c:crossAx val="577595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U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U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MX"/>
              <a:t>Flexibilidad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'Matrices alternativas'!$C$43</c:f>
              <c:strCache>
                <c:ptCount val="1"/>
                <c:pt idx="0">
                  <c:v>LILI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'Matrices alternativas'!$N$44</c:f>
              <c:numCache>
                <c:formatCode>General</c:formatCode>
                <c:ptCount val="1"/>
                <c:pt idx="0">
                  <c:v>1.9187558794413596E-3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87-428C-B604-176BA50793F6}"/>
            </c:ext>
          </c:extLst>
        </c:ser>
        <c:ser>
          <c:idx val="1"/>
          <c:order val="1"/>
          <c:tx>
            <c:strRef>
              <c:f>'Matrices alternativas'!$D$43</c:f>
              <c:strCache>
                <c:ptCount val="1"/>
                <c:pt idx="0">
                  <c:v>tre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'Matrices alternativas'!$N$45</c:f>
              <c:numCache>
                <c:formatCode>General</c:formatCode>
                <c:ptCount val="1"/>
                <c:pt idx="0">
                  <c:v>6.3958529314711999E-4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87-428C-B604-176BA50793F6}"/>
            </c:ext>
          </c:extLst>
        </c:ser>
        <c:ser>
          <c:idx val="2"/>
          <c:order val="2"/>
          <c:tx>
            <c:strRef>
              <c:f>'Matrices alternativas'!$E$43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'Matrices alternativas'!$N$46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87-428C-B604-176BA50793F6}"/>
            </c:ext>
          </c:extLst>
        </c:ser>
        <c:ser>
          <c:idx val="3"/>
          <c:order val="3"/>
          <c:tx>
            <c:strRef>
              <c:f>'Matrices alternativas'!$F$43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'Matrices alternativas'!$N$47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887-428C-B604-176BA50793F6}"/>
            </c:ext>
          </c:extLst>
        </c:ser>
        <c:ser>
          <c:idx val="4"/>
          <c:order val="4"/>
          <c:tx>
            <c:strRef>
              <c:f>'Matrices alternativas'!$G$43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'Matrices alternativas'!$N$48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887-428C-B604-176BA50793F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89067288"/>
        <c:axId val="589066304"/>
      </c:barChart>
      <c:catAx>
        <c:axId val="589067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U"/>
          </a:p>
        </c:txPr>
        <c:crossAx val="589066304"/>
        <c:crosses val="autoZero"/>
        <c:auto val="1"/>
        <c:lblAlgn val="ctr"/>
        <c:lblOffset val="100"/>
        <c:noMultiLvlLbl val="0"/>
      </c:catAx>
      <c:valAx>
        <c:axId val="58906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U"/>
          </a:p>
        </c:txPr>
        <c:crossAx val="589067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U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U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MX"/>
              <a:t>Interoperabilidad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'Matrices alternativas'!$C$53</c:f>
              <c:strCache>
                <c:ptCount val="1"/>
                <c:pt idx="0">
                  <c:v>LILI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'Matrices alternativas'!$N$54</c:f>
              <c:numCache>
                <c:formatCode>General</c:formatCode>
                <c:ptCount val="1"/>
                <c:pt idx="0">
                  <c:v>7.9151743174911784E-4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53-4BCC-BAD7-2F5DA0F185E5}"/>
            </c:ext>
          </c:extLst>
        </c:ser>
        <c:ser>
          <c:idx val="1"/>
          <c:order val="1"/>
          <c:tx>
            <c:strRef>
              <c:f>'Matrices alternativas'!$D$53</c:f>
              <c:strCache>
                <c:ptCount val="1"/>
                <c:pt idx="0">
                  <c:v>tre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'Matrices alternativas'!$N$55</c:f>
              <c:numCache>
                <c:formatCode>General</c:formatCode>
                <c:ptCount val="1"/>
                <c:pt idx="0">
                  <c:v>2.6383914391637261E-4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53-4BCC-BAD7-2F5DA0F185E5}"/>
            </c:ext>
          </c:extLst>
        </c:ser>
        <c:ser>
          <c:idx val="2"/>
          <c:order val="2"/>
          <c:tx>
            <c:strRef>
              <c:f>'Matrices alternativas'!$E$53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'Matrices alternativas'!$N$56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A53-4BCC-BAD7-2F5DA0F185E5}"/>
            </c:ext>
          </c:extLst>
        </c:ser>
        <c:ser>
          <c:idx val="3"/>
          <c:order val="3"/>
          <c:tx>
            <c:strRef>
              <c:f>'Matrices alternativas'!$F$53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'Matrices alternativas'!$N$57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A53-4BCC-BAD7-2F5DA0F185E5}"/>
            </c:ext>
          </c:extLst>
        </c:ser>
        <c:ser>
          <c:idx val="4"/>
          <c:order val="4"/>
          <c:tx>
            <c:strRef>
              <c:f>'Matrices alternativas'!$G$53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'Matrices alternativas'!$N$58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A53-4BCC-BAD7-2F5DA0F185E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05419936"/>
        <c:axId val="505417968"/>
      </c:barChart>
      <c:catAx>
        <c:axId val="505419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U"/>
          </a:p>
        </c:txPr>
        <c:crossAx val="505417968"/>
        <c:crosses val="autoZero"/>
        <c:auto val="1"/>
        <c:lblAlgn val="ctr"/>
        <c:lblOffset val="100"/>
        <c:noMultiLvlLbl val="0"/>
      </c:catAx>
      <c:valAx>
        <c:axId val="50541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U"/>
          </a:p>
        </c:txPr>
        <c:crossAx val="505419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U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U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MX"/>
              <a:t>Portabilidad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'Matrices alternativas'!$C$63</c:f>
              <c:strCache>
                <c:ptCount val="1"/>
                <c:pt idx="0">
                  <c:v>LILI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'Matrices alternativas'!$N$64</c:f>
              <c:numCache>
                <c:formatCode>General</c:formatCode>
                <c:ptCount val="1"/>
                <c:pt idx="0">
                  <c:v>5.5455230589729213E-3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6B-411D-8B20-ABA09CD4B27A}"/>
            </c:ext>
          </c:extLst>
        </c:ser>
        <c:ser>
          <c:idx val="1"/>
          <c:order val="1"/>
          <c:tx>
            <c:strRef>
              <c:f>'Matrices alternativas'!$D$63</c:f>
              <c:strCache>
                <c:ptCount val="1"/>
                <c:pt idx="0">
                  <c:v>tre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'Matrices alternativas'!$N$65</c:f>
              <c:numCache>
                <c:formatCode>General</c:formatCode>
                <c:ptCount val="1"/>
                <c:pt idx="0">
                  <c:v>1.8485076863243072E-3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6B-411D-8B20-ABA09CD4B27A}"/>
            </c:ext>
          </c:extLst>
        </c:ser>
        <c:ser>
          <c:idx val="2"/>
          <c:order val="2"/>
          <c:tx>
            <c:strRef>
              <c:f>'Matrices alternativas'!$E$63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'Matrices alternativas'!$N$66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36B-411D-8B20-ABA09CD4B27A}"/>
            </c:ext>
          </c:extLst>
        </c:ser>
        <c:ser>
          <c:idx val="3"/>
          <c:order val="3"/>
          <c:tx>
            <c:strRef>
              <c:f>'Matrices alternativas'!$F$63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'Matrices alternativas'!$N$67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36B-411D-8B20-ABA09CD4B27A}"/>
            </c:ext>
          </c:extLst>
        </c:ser>
        <c:ser>
          <c:idx val="4"/>
          <c:order val="4"/>
          <c:tx>
            <c:strRef>
              <c:f>'Matrices alternativas'!$G$63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'Matrices alternativas'!$N$68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36B-411D-8B20-ABA09CD4B27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84276024"/>
        <c:axId val="584271760"/>
      </c:barChart>
      <c:catAx>
        <c:axId val="584276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U"/>
          </a:p>
        </c:txPr>
        <c:crossAx val="584271760"/>
        <c:crosses val="autoZero"/>
        <c:auto val="1"/>
        <c:lblAlgn val="ctr"/>
        <c:lblOffset val="100"/>
        <c:noMultiLvlLbl val="0"/>
      </c:catAx>
      <c:valAx>
        <c:axId val="58427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U"/>
          </a:p>
        </c:txPr>
        <c:crossAx val="584276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U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U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MX"/>
              <a:t>Compatibilidad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'Matrices alternativas'!$C$73</c:f>
              <c:strCache>
                <c:ptCount val="1"/>
                <c:pt idx="0">
                  <c:v>LILI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'Matrices alternativas'!$N$74</c:f>
              <c:numCache>
                <c:formatCode>General</c:formatCode>
                <c:ptCount val="1"/>
                <c:pt idx="0">
                  <c:v>1.3387181825527649E-2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8C-46B5-8F40-4598E1DC7F71}"/>
            </c:ext>
          </c:extLst>
        </c:ser>
        <c:ser>
          <c:idx val="1"/>
          <c:order val="1"/>
          <c:tx>
            <c:strRef>
              <c:f>'Matrices alternativas'!$D$73</c:f>
              <c:strCache>
                <c:ptCount val="1"/>
                <c:pt idx="0">
                  <c:v>tre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'Matrices alternativas'!$N$75</c:f>
              <c:numCache>
                <c:formatCode>General</c:formatCode>
                <c:ptCount val="1"/>
                <c:pt idx="0">
                  <c:v>4.4623939418425495E-3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8C-46B5-8F40-4598E1DC7F71}"/>
            </c:ext>
          </c:extLst>
        </c:ser>
        <c:ser>
          <c:idx val="2"/>
          <c:order val="2"/>
          <c:tx>
            <c:strRef>
              <c:f>'Matrices alternativas'!$E$73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'Matrices alternativas'!$N$76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E8C-46B5-8F40-4598E1DC7F71}"/>
            </c:ext>
          </c:extLst>
        </c:ser>
        <c:ser>
          <c:idx val="3"/>
          <c:order val="3"/>
          <c:tx>
            <c:strRef>
              <c:f>'Matrices alternativas'!$F$73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'Matrices alternativas'!$N$77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E8C-46B5-8F40-4598E1DC7F71}"/>
            </c:ext>
          </c:extLst>
        </c:ser>
        <c:ser>
          <c:idx val="4"/>
          <c:order val="4"/>
          <c:tx>
            <c:strRef>
              <c:f>'Matrices alternativas'!$G$73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'Matrices alternativas'!$N$78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E8C-46B5-8F40-4598E1DC7F7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81475960"/>
        <c:axId val="505416984"/>
      </c:barChart>
      <c:catAx>
        <c:axId val="581475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U"/>
          </a:p>
        </c:txPr>
        <c:crossAx val="505416984"/>
        <c:crosses val="autoZero"/>
        <c:auto val="1"/>
        <c:lblAlgn val="ctr"/>
        <c:lblOffset val="100"/>
        <c:noMultiLvlLbl val="0"/>
      </c:catAx>
      <c:valAx>
        <c:axId val="505416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U"/>
          </a:p>
        </c:txPr>
        <c:crossAx val="581475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U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U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MX"/>
              <a:t>Tolerancia ante Fallos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'Matrices alternativas'!$C$83</c:f>
              <c:strCache>
                <c:ptCount val="1"/>
                <c:pt idx="0">
                  <c:v>LILI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'Matrices alternativas'!$N$84</c:f>
              <c:numCache>
                <c:formatCode>General</c:formatCode>
                <c:ptCount val="1"/>
                <c:pt idx="0">
                  <c:v>3.4982380172857786E-3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B8-4800-A06E-F8BE70EB35C0}"/>
            </c:ext>
          </c:extLst>
        </c:ser>
        <c:ser>
          <c:idx val="1"/>
          <c:order val="1"/>
          <c:tx>
            <c:strRef>
              <c:f>'Matrices alternativas'!$D$83</c:f>
              <c:strCache>
                <c:ptCount val="1"/>
                <c:pt idx="0">
                  <c:v>tre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'Matrices alternativas'!$N$85</c:f>
              <c:numCache>
                <c:formatCode>General</c:formatCode>
                <c:ptCount val="1"/>
                <c:pt idx="0">
                  <c:v>1.1660793390952597E-3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B8-4800-A06E-F8BE70EB35C0}"/>
            </c:ext>
          </c:extLst>
        </c:ser>
        <c:ser>
          <c:idx val="2"/>
          <c:order val="2"/>
          <c:tx>
            <c:strRef>
              <c:f>'Matrices alternativas'!$E$83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'Matrices alternativas'!$N$86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B8-4800-A06E-F8BE70EB35C0}"/>
            </c:ext>
          </c:extLst>
        </c:ser>
        <c:ser>
          <c:idx val="3"/>
          <c:order val="3"/>
          <c:tx>
            <c:strRef>
              <c:f>'Matrices alternativas'!$F$83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'Matrices alternativas'!$N$87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9B8-4800-A06E-F8BE70EB35C0}"/>
            </c:ext>
          </c:extLst>
        </c:ser>
        <c:ser>
          <c:idx val="4"/>
          <c:order val="4"/>
          <c:tx>
            <c:strRef>
              <c:f>'Matrices alternativas'!$G$83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'Matrices alternativas'!$N$88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B8-4800-A06E-F8BE70EB35C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86842160"/>
        <c:axId val="589682664"/>
      </c:barChart>
      <c:catAx>
        <c:axId val="586842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U"/>
          </a:p>
        </c:txPr>
        <c:crossAx val="589682664"/>
        <c:crosses val="autoZero"/>
        <c:auto val="1"/>
        <c:lblAlgn val="ctr"/>
        <c:lblOffset val="100"/>
        <c:noMultiLvlLbl val="0"/>
      </c:catAx>
      <c:valAx>
        <c:axId val="589682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U"/>
          </a:p>
        </c:txPr>
        <c:crossAx val="586842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U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MX"/>
              <a:t>COMPARACIÓN POR PARES DE LOS ATRIBUTOS DE ROBUSTEZ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Consolidación de la solución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'Matrices RNF'!$G$31</c:f>
              <c:numCache>
                <c:formatCode>General</c:formatCode>
                <c:ptCount val="1"/>
                <c:pt idx="0">
                  <c:v>0.125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9D-4083-9E07-BADDE4BC2662}"/>
            </c:ext>
          </c:extLst>
        </c:ser>
        <c:ser>
          <c:idx val="1"/>
          <c:order val="1"/>
          <c:tx>
            <c:v>Documentación y soporte técnico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'Matrices RNF'!$G$32</c:f>
              <c:numCache>
                <c:formatCode>General</c:formatCode>
                <c:ptCount val="1"/>
                <c:pt idx="0">
                  <c:v>0.875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9D-4083-9E07-BADDE4BC266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53148592"/>
        <c:axId val="553148920"/>
      </c:barChart>
      <c:catAx>
        <c:axId val="553148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U"/>
          </a:p>
        </c:txPr>
        <c:crossAx val="553148920"/>
        <c:crosses val="autoZero"/>
        <c:auto val="1"/>
        <c:lblAlgn val="ctr"/>
        <c:lblOffset val="100"/>
        <c:noMultiLvlLbl val="0"/>
      </c:catAx>
      <c:valAx>
        <c:axId val="553148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U"/>
          </a:p>
        </c:txPr>
        <c:crossAx val="553148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U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U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MX"/>
              <a:t>Tiempo de Respuesta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'Matrices alternativas'!$C$93</c:f>
              <c:strCache>
                <c:ptCount val="1"/>
                <c:pt idx="0">
                  <c:v>LILI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'Matrices alternativas'!$N$94</c:f>
              <c:numCache>
                <c:formatCode>General</c:formatCode>
                <c:ptCount val="1"/>
                <c:pt idx="0">
                  <c:v>2.098942810371467E-2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DF-4FC5-A6EA-FC67519F4C3A}"/>
            </c:ext>
          </c:extLst>
        </c:ser>
        <c:ser>
          <c:idx val="1"/>
          <c:order val="1"/>
          <c:tx>
            <c:strRef>
              <c:f>'Matrices alternativas'!$D$93</c:f>
              <c:strCache>
                <c:ptCount val="1"/>
                <c:pt idx="0">
                  <c:v>tre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'Matrices alternativas'!$N$95</c:f>
              <c:numCache>
                <c:formatCode>General</c:formatCode>
                <c:ptCount val="1"/>
                <c:pt idx="0">
                  <c:v>6.9964760345715572E-3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DF-4FC5-A6EA-FC67519F4C3A}"/>
            </c:ext>
          </c:extLst>
        </c:ser>
        <c:ser>
          <c:idx val="2"/>
          <c:order val="2"/>
          <c:tx>
            <c:strRef>
              <c:f>'Matrices alternativas'!$E$93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'Matrices alternativas'!$N$96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DF-4FC5-A6EA-FC67519F4C3A}"/>
            </c:ext>
          </c:extLst>
        </c:ser>
        <c:ser>
          <c:idx val="3"/>
          <c:order val="3"/>
          <c:tx>
            <c:strRef>
              <c:f>'Matrices alternativas'!$F$93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'Matrices alternativas'!$N$97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8DF-4FC5-A6EA-FC67519F4C3A}"/>
            </c:ext>
          </c:extLst>
        </c:ser>
        <c:ser>
          <c:idx val="4"/>
          <c:order val="4"/>
          <c:tx>
            <c:strRef>
              <c:f>'Matrices alternativas'!$G$93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'Matrices alternativas'!$N$98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8DF-4FC5-A6EA-FC67519F4C3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81758264"/>
        <c:axId val="581758592"/>
      </c:barChart>
      <c:catAx>
        <c:axId val="581758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U"/>
          </a:p>
        </c:txPr>
        <c:crossAx val="581758592"/>
        <c:crosses val="autoZero"/>
        <c:auto val="1"/>
        <c:lblAlgn val="ctr"/>
        <c:lblOffset val="100"/>
        <c:noMultiLvlLbl val="0"/>
      </c:catAx>
      <c:valAx>
        <c:axId val="58175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U"/>
          </a:p>
        </c:txPr>
        <c:crossAx val="581758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U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U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MX"/>
              <a:t>CAPEX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'Matrices alternativas'!$C$103</c:f>
              <c:strCache>
                <c:ptCount val="1"/>
                <c:pt idx="0">
                  <c:v>LILI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'Matrices alternativas'!$N$104</c:f>
              <c:numCache>
                <c:formatCode>General</c:formatCode>
                <c:ptCount val="1"/>
                <c:pt idx="0">
                  <c:v>1.3486860702563159E-2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11-4E99-9AE7-27AE6A2EEAB3}"/>
            </c:ext>
          </c:extLst>
        </c:ser>
        <c:ser>
          <c:idx val="1"/>
          <c:order val="1"/>
          <c:tx>
            <c:strRef>
              <c:f>'Matrices alternativas'!$D$103</c:f>
              <c:strCache>
                <c:ptCount val="1"/>
                <c:pt idx="0">
                  <c:v>tre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'Matrices alternativas'!$N$105</c:f>
              <c:numCache>
                <c:formatCode>General</c:formatCode>
                <c:ptCount val="1"/>
                <c:pt idx="0">
                  <c:v>4.4956202341877192E-3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11-4E99-9AE7-27AE6A2EEAB3}"/>
            </c:ext>
          </c:extLst>
        </c:ser>
        <c:ser>
          <c:idx val="2"/>
          <c:order val="2"/>
          <c:tx>
            <c:strRef>
              <c:f>'Matrices alternativas'!$E$103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'Matrices alternativas'!$N$106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211-4E99-9AE7-27AE6A2EEAB3}"/>
            </c:ext>
          </c:extLst>
        </c:ser>
        <c:ser>
          <c:idx val="3"/>
          <c:order val="3"/>
          <c:tx>
            <c:strRef>
              <c:f>'Matrices alternativas'!$F$103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'Matrices alternativas'!$N$107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211-4E99-9AE7-27AE6A2EEAB3}"/>
            </c:ext>
          </c:extLst>
        </c:ser>
        <c:ser>
          <c:idx val="4"/>
          <c:order val="4"/>
          <c:tx>
            <c:strRef>
              <c:f>'Matrices alternativas'!$G$103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'Matrices alternativas'!$N$108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211-4E99-9AE7-27AE6A2EEAB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04728600"/>
        <c:axId val="504732864"/>
      </c:barChart>
      <c:catAx>
        <c:axId val="504728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U"/>
          </a:p>
        </c:txPr>
        <c:crossAx val="504732864"/>
        <c:crosses val="autoZero"/>
        <c:auto val="1"/>
        <c:lblAlgn val="ctr"/>
        <c:lblOffset val="100"/>
        <c:noMultiLvlLbl val="0"/>
      </c:catAx>
      <c:valAx>
        <c:axId val="50473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U"/>
          </a:p>
        </c:txPr>
        <c:crossAx val="504728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U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U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MX"/>
              <a:t>OPEX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'Matrices alternativas'!$C$113</c:f>
              <c:strCache>
                <c:ptCount val="1"/>
                <c:pt idx="0">
                  <c:v>LILI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'Matrices alternativas'!$N$114</c:f>
              <c:numCache>
                <c:formatCode>General</c:formatCode>
                <c:ptCount val="1"/>
                <c:pt idx="0">
                  <c:v>0.12138174632306839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2E-4556-9E20-79D979719A31}"/>
            </c:ext>
          </c:extLst>
        </c:ser>
        <c:ser>
          <c:idx val="1"/>
          <c:order val="1"/>
          <c:tx>
            <c:strRef>
              <c:f>'Matrices alternativas'!$D$113</c:f>
              <c:strCache>
                <c:ptCount val="1"/>
                <c:pt idx="0">
                  <c:v>tre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'Matrices alternativas'!$N$115</c:f>
              <c:numCache>
                <c:formatCode>General</c:formatCode>
                <c:ptCount val="1"/>
                <c:pt idx="0">
                  <c:v>4.0460582107689463E-2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2E-4556-9E20-79D979719A31}"/>
            </c:ext>
          </c:extLst>
        </c:ser>
        <c:ser>
          <c:idx val="2"/>
          <c:order val="2"/>
          <c:tx>
            <c:strRef>
              <c:f>'Matrices alternativas'!$E$113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'Matrices alternativas'!$N$116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2E-4556-9E20-79D979719A31}"/>
            </c:ext>
          </c:extLst>
        </c:ser>
        <c:ser>
          <c:idx val="3"/>
          <c:order val="3"/>
          <c:tx>
            <c:strRef>
              <c:f>'Matrices alternativas'!$F$113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'Matrices alternativas'!$N$117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22E-4556-9E20-79D979719A31}"/>
            </c:ext>
          </c:extLst>
        </c:ser>
        <c:ser>
          <c:idx val="4"/>
          <c:order val="4"/>
          <c:tx>
            <c:strRef>
              <c:f>'Matrices alternativas'!$G$113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'Matrices alternativas'!$N$118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22E-4556-9E20-79D979719A3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98150312"/>
        <c:axId val="598150640"/>
      </c:barChart>
      <c:catAx>
        <c:axId val="598150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U"/>
          </a:p>
        </c:txPr>
        <c:crossAx val="598150640"/>
        <c:crosses val="autoZero"/>
        <c:auto val="1"/>
        <c:lblAlgn val="ctr"/>
        <c:lblOffset val="100"/>
        <c:noMultiLvlLbl val="0"/>
      </c:catAx>
      <c:valAx>
        <c:axId val="59815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U"/>
          </a:p>
        </c:txPr>
        <c:crossAx val="598150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U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U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MX"/>
              <a:t>PRIORIDADES DE LOS RNF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Robustez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'Matrices RNF'!$M$4</c:f>
              <c:numCache>
                <c:formatCode>General</c:formatCode>
                <c:ptCount val="1"/>
                <c:pt idx="0">
                  <c:v>0.15932995843423348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B6-4F76-961A-1538B49D6CB0}"/>
            </c:ext>
          </c:extLst>
        </c:ser>
        <c:ser>
          <c:idx val="1"/>
          <c:order val="1"/>
          <c:tx>
            <c:v>Usabilidad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'Matrices RNF'!$M$5</c:f>
              <c:numCache>
                <c:formatCode>General</c:formatCode>
                <c:ptCount val="1"/>
                <c:pt idx="0">
                  <c:v>0.237339203758023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B6-4F76-961A-1538B49D6CB0}"/>
            </c:ext>
          </c:extLst>
        </c:ser>
        <c:ser>
          <c:idx val="2"/>
          <c:order val="2"/>
          <c:tx>
            <c:v>Adaptabilidad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'Matrices RNF'!$M$6</c:f>
              <c:numCache>
                <c:formatCode>General</c:formatCode>
                <c:ptCount val="1"/>
                <c:pt idx="0">
                  <c:v>7.214326065230349E-2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B6-4F76-961A-1538B49D6CB0}"/>
            </c:ext>
          </c:extLst>
        </c:ser>
        <c:ser>
          <c:idx val="3"/>
          <c:order val="3"/>
          <c:tx>
            <c:v>QoS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'Matrices RNF'!$M$7</c:f>
              <c:numCache>
                <c:formatCode>General</c:formatCode>
                <c:ptCount val="1"/>
                <c:pt idx="0">
                  <c:v>8.1625553736668174E-2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3B6-4F76-961A-1538B49D6CB0}"/>
            </c:ext>
          </c:extLst>
        </c:ser>
        <c:ser>
          <c:idx val="4"/>
          <c:order val="4"/>
          <c:tx>
            <c:v>Costos</c:v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'Matrices RNF'!$M$8</c:f>
              <c:numCache>
                <c:formatCode>General</c:formatCode>
                <c:ptCount val="1"/>
                <c:pt idx="0">
                  <c:v>0.44956202341877188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3B6-4F76-961A-1538B49D6CB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18850224"/>
        <c:axId val="518845304"/>
      </c:barChart>
      <c:catAx>
        <c:axId val="518850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U"/>
          </a:p>
        </c:txPr>
        <c:crossAx val="518845304"/>
        <c:crosses val="autoZero"/>
        <c:auto val="1"/>
        <c:lblAlgn val="ctr"/>
        <c:lblOffset val="100"/>
        <c:noMultiLvlLbl val="0"/>
      </c:catAx>
      <c:valAx>
        <c:axId val="518845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U"/>
          </a:p>
        </c:txPr>
        <c:crossAx val="518850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U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U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MX"/>
              <a:t>COMPARACIÓN POR PARES DE LOS ATRIBUTOS DE ROBUSTEZ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Consolidación de la solución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'Matrices RNF'!$G$31</c:f>
              <c:numCache>
                <c:formatCode>General</c:formatCode>
                <c:ptCount val="1"/>
                <c:pt idx="0">
                  <c:v>0.125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12-4E86-8B96-771B6EF5992B}"/>
            </c:ext>
          </c:extLst>
        </c:ser>
        <c:ser>
          <c:idx val="1"/>
          <c:order val="1"/>
          <c:tx>
            <c:v>Documentación y soporte técnico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'Matrices RNF'!$G$32</c:f>
              <c:numCache>
                <c:formatCode>General</c:formatCode>
                <c:ptCount val="1"/>
                <c:pt idx="0">
                  <c:v>0.875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12-4E86-8B96-771B6EF5992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53148592"/>
        <c:axId val="553148920"/>
      </c:barChart>
      <c:catAx>
        <c:axId val="553148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U"/>
          </a:p>
        </c:txPr>
        <c:crossAx val="553148920"/>
        <c:crosses val="autoZero"/>
        <c:auto val="1"/>
        <c:lblAlgn val="ctr"/>
        <c:lblOffset val="100"/>
        <c:noMultiLvlLbl val="0"/>
      </c:catAx>
      <c:valAx>
        <c:axId val="553148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U"/>
          </a:p>
        </c:txPr>
        <c:crossAx val="553148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U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U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MX"/>
              <a:t>COMPARACIÓN POR PARES DE LOS ATRIBUTOS DE USABILIDAD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Eficiencia de uso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'Matrices RNF'!$G$54</c:f>
              <c:numCache>
                <c:formatCode>General</c:formatCode>
                <c:ptCount val="1"/>
                <c:pt idx="0">
                  <c:v>0.66666666666666663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07-4E9C-8166-AFC872F5D7CE}"/>
            </c:ext>
          </c:extLst>
        </c:ser>
        <c:ser>
          <c:idx val="1"/>
          <c:order val="1"/>
          <c:tx>
            <c:v>Efectividad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'Matrices RNF'!$G$55</c:f>
              <c:numCache>
                <c:formatCode>General</c:formatCode>
                <c:ptCount val="1"/>
                <c:pt idx="0">
                  <c:v>0.33333333333333331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07-4E9C-8166-AFC872F5D7C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53125960"/>
        <c:axId val="553124976"/>
      </c:barChart>
      <c:catAx>
        <c:axId val="553125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U"/>
          </a:p>
        </c:txPr>
        <c:crossAx val="553124976"/>
        <c:crosses val="autoZero"/>
        <c:auto val="1"/>
        <c:lblAlgn val="ctr"/>
        <c:lblOffset val="100"/>
        <c:noMultiLvlLbl val="0"/>
      </c:catAx>
      <c:valAx>
        <c:axId val="55312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U"/>
          </a:p>
        </c:txPr>
        <c:crossAx val="553125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U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U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MX"/>
              <a:t>COMPARACIÓN POR PARES DE LOS ATRIBUTOS DE ADAPTABILIDAD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Flexibilidad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'Matrices RNF'!$K$77</c:f>
              <c:numCache>
                <c:formatCode>General</c:formatCode>
                <c:ptCount val="1"/>
                <c:pt idx="0">
                  <c:v>8.8654891304347824E-2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33-48E3-A482-6F6CBCAB9E3F}"/>
            </c:ext>
          </c:extLst>
        </c:ser>
        <c:ser>
          <c:idx val="1"/>
          <c:order val="1"/>
          <c:tx>
            <c:v>Interoperabilidad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'Matrices RNF'!$K$78</c:f>
              <c:numCache>
                <c:formatCode>General</c:formatCode>
                <c:ptCount val="1"/>
                <c:pt idx="0">
                  <c:v>3.6571557971014496E-2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33-48E3-A482-6F6CBCAB9E3F}"/>
            </c:ext>
          </c:extLst>
        </c:ser>
        <c:ser>
          <c:idx val="2"/>
          <c:order val="2"/>
          <c:tx>
            <c:v>Portabilidad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'Matrices RNF'!$K$79</c:f>
              <c:numCache>
                <c:formatCode>General</c:formatCode>
                <c:ptCount val="1"/>
                <c:pt idx="0">
                  <c:v>0.25622735507246375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233-48E3-A482-6F6CBCAB9E3F}"/>
            </c:ext>
          </c:extLst>
        </c:ser>
        <c:ser>
          <c:idx val="3"/>
          <c:order val="3"/>
          <c:tx>
            <c:v>Compatibilidad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'Matrices RNF'!$K$80</c:f>
              <c:numCache>
                <c:formatCode>General</c:formatCode>
                <c:ptCount val="1"/>
                <c:pt idx="0">
                  <c:v>0.61854619565217395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233-48E3-A482-6F6CBCAB9E3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10167280"/>
        <c:axId val="510168592"/>
      </c:barChart>
      <c:catAx>
        <c:axId val="510167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U"/>
          </a:p>
        </c:txPr>
        <c:crossAx val="510168592"/>
        <c:crosses val="autoZero"/>
        <c:auto val="1"/>
        <c:lblAlgn val="ctr"/>
        <c:lblOffset val="100"/>
        <c:noMultiLvlLbl val="0"/>
      </c:catAx>
      <c:valAx>
        <c:axId val="51016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U"/>
          </a:p>
        </c:txPr>
        <c:crossAx val="510167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U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U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MX"/>
              <a:t>COMPARACIÓN POR PARES DE LOS ATRIBUTOS DE QoS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Tolerancia ante fallos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'Matrices RNF'!$G$101</c:f>
              <c:numCache>
                <c:formatCode>General</c:formatCode>
                <c:ptCount val="1"/>
                <c:pt idx="0">
                  <c:v>0.14285714285714285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CD-44EA-92C7-FDE76D54BB30}"/>
            </c:ext>
          </c:extLst>
        </c:ser>
        <c:ser>
          <c:idx val="1"/>
          <c:order val="1"/>
          <c:tx>
            <c:v>Tiempo de respuesta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'Matrices RNF'!$G$102</c:f>
              <c:numCache>
                <c:formatCode>General</c:formatCode>
                <c:ptCount val="1"/>
                <c:pt idx="0">
                  <c:v>0.8571428571428571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CD-44EA-92C7-FDE76D54BB3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18750112"/>
        <c:axId val="518753064"/>
      </c:barChart>
      <c:catAx>
        <c:axId val="518750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U"/>
          </a:p>
        </c:txPr>
        <c:crossAx val="518753064"/>
        <c:crosses val="autoZero"/>
        <c:auto val="1"/>
        <c:lblAlgn val="ctr"/>
        <c:lblOffset val="100"/>
        <c:noMultiLvlLbl val="0"/>
      </c:catAx>
      <c:valAx>
        <c:axId val="518753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U"/>
          </a:p>
        </c:txPr>
        <c:crossAx val="518750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U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U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MX"/>
              <a:t>COMPARACIÓN POR PARES DE LOS ATRIBUTOS DE COSTOS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CAPEX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'Matrices RNF'!$G$124</c:f>
              <c:numCache>
                <c:formatCode>General</c:formatCode>
                <c:ptCount val="1"/>
                <c:pt idx="0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D9-439E-9EA9-914009A00E79}"/>
            </c:ext>
          </c:extLst>
        </c:ser>
        <c:ser>
          <c:idx val="1"/>
          <c:order val="1"/>
          <c:tx>
            <c:v>OPEX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'Matrices RNF'!$G$125</c:f>
              <c:numCache>
                <c:formatCode>General</c:formatCode>
                <c:ptCount val="1"/>
                <c:pt idx="0">
                  <c:v>0.89999999999999991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D9-439E-9EA9-914009A00E7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811246472"/>
        <c:axId val="811248440"/>
      </c:barChart>
      <c:catAx>
        <c:axId val="811246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U"/>
          </a:p>
        </c:txPr>
        <c:crossAx val="811248440"/>
        <c:crosses val="autoZero"/>
        <c:auto val="1"/>
        <c:lblAlgn val="ctr"/>
        <c:lblOffset val="100"/>
        <c:noMultiLvlLbl val="0"/>
      </c:catAx>
      <c:valAx>
        <c:axId val="811248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U"/>
          </a:p>
        </c:txPr>
        <c:crossAx val="811246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U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MX"/>
              <a:t>COMPARACIÓN POR PARES DE LOS ATRIBUTOS DE USABILIDAD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Eficiencia de uso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'Matrices RNF'!$G$54</c:f>
              <c:numCache>
                <c:formatCode>General</c:formatCode>
                <c:ptCount val="1"/>
                <c:pt idx="0">
                  <c:v>0.66666666666666663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EC-4EA9-896E-69F48E008AF6}"/>
            </c:ext>
          </c:extLst>
        </c:ser>
        <c:ser>
          <c:idx val="1"/>
          <c:order val="1"/>
          <c:tx>
            <c:v>Efectividad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'Matrices RNF'!$G$55</c:f>
              <c:numCache>
                <c:formatCode>General</c:formatCode>
                <c:ptCount val="1"/>
                <c:pt idx="0">
                  <c:v>0.33333333333333331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EC-4EA9-896E-69F48E008AF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53125960"/>
        <c:axId val="553124976"/>
      </c:barChart>
      <c:catAx>
        <c:axId val="553125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U"/>
          </a:p>
        </c:txPr>
        <c:crossAx val="553124976"/>
        <c:crosses val="autoZero"/>
        <c:auto val="1"/>
        <c:lblAlgn val="ctr"/>
        <c:lblOffset val="100"/>
        <c:noMultiLvlLbl val="0"/>
      </c:catAx>
      <c:valAx>
        <c:axId val="55312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U"/>
          </a:p>
        </c:txPr>
        <c:crossAx val="553125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U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MX"/>
              <a:t>COMPARACIÓN POR PARES DE LOS ATRIBUTOS DE QoS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Tolerancia ante fallos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'Matrices RNF'!$G$101</c:f>
              <c:numCache>
                <c:formatCode>General</c:formatCode>
                <c:ptCount val="1"/>
                <c:pt idx="0">
                  <c:v>0.14285714285714285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7D-4806-8FB2-29F89328DCF0}"/>
            </c:ext>
          </c:extLst>
        </c:ser>
        <c:ser>
          <c:idx val="1"/>
          <c:order val="1"/>
          <c:tx>
            <c:v>Tiempo de respuesta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'Matrices RNF'!$G$102</c:f>
              <c:numCache>
                <c:formatCode>General</c:formatCode>
                <c:ptCount val="1"/>
                <c:pt idx="0">
                  <c:v>0.8571428571428571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7D-4806-8FB2-29F89328DCF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18750112"/>
        <c:axId val="518753064"/>
      </c:barChart>
      <c:catAx>
        <c:axId val="518750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U"/>
          </a:p>
        </c:txPr>
        <c:crossAx val="518753064"/>
        <c:crosses val="autoZero"/>
        <c:auto val="1"/>
        <c:lblAlgn val="ctr"/>
        <c:lblOffset val="100"/>
        <c:noMultiLvlLbl val="0"/>
      </c:catAx>
      <c:valAx>
        <c:axId val="518753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U"/>
          </a:p>
        </c:txPr>
        <c:crossAx val="518750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U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MX"/>
              <a:t>COMPARACIÓN POR PARES DE LOS ATRIBUTOS DE COSTOS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CAPEX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'Matrices RNF'!$G$124</c:f>
              <c:numCache>
                <c:formatCode>General</c:formatCode>
                <c:ptCount val="1"/>
                <c:pt idx="0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99-4D21-9F9E-60148308DCD6}"/>
            </c:ext>
          </c:extLst>
        </c:ser>
        <c:ser>
          <c:idx val="1"/>
          <c:order val="1"/>
          <c:tx>
            <c:v>OPEX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'Matrices RNF'!$G$125</c:f>
              <c:numCache>
                <c:formatCode>General</c:formatCode>
                <c:ptCount val="1"/>
                <c:pt idx="0">
                  <c:v>0.89999999999999991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99-4D21-9F9E-60148308DCD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811246472"/>
        <c:axId val="811248440"/>
      </c:barChart>
      <c:catAx>
        <c:axId val="811246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U"/>
          </a:p>
        </c:txPr>
        <c:crossAx val="811248440"/>
        <c:crosses val="autoZero"/>
        <c:auto val="1"/>
        <c:lblAlgn val="ctr"/>
        <c:lblOffset val="100"/>
        <c:noMultiLvlLbl val="0"/>
      </c:catAx>
      <c:valAx>
        <c:axId val="811248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U"/>
          </a:p>
        </c:txPr>
        <c:crossAx val="811246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U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MX"/>
              <a:t>Consolidación de la Solución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'Matrices alternativas'!$C$3</c:f>
              <c:strCache>
                <c:ptCount val="1"/>
                <c:pt idx="0">
                  <c:v>LILI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'Matrices alternativas'!$N$4</c:f>
              <c:numCache>
                <c:formatCode>General</c:formatCode>
                <c:ptCount val="1"/>
                <c:pt idx="0">
                  <c:v>9.9581224021395918E-4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6D-46FC-BC58-D7172C91FDFC}"/>
            </c:ext>
          </c:extLst>
        </c:ser>
        <c:ser>
          <c:idx val="1"/>
          <c:order val="1"/>
          <c:tx>
            <c:strRef>
              <c:f>'Matrices alternativas'!$D$3</c:f>
              <c:strCache>
                <c:ptCount val="1"/>
                <c:pt idx="0">
                  <c:v>tre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'Matrices alternativas'!$N$5</c:f>
              <c:numCache>
                <c:formatCode>General</c:formatCode>
                <c:ptCount val="1"/>
                <c:pt idx="0">
                  <c:v>6.9706856814977141E-3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6D-46FC-BC58-D7172C91FDFC}"/>
            </c:ext>
          </c:extLst>
        </c:ser>
        <c:ser>
          <c:idx val="2"/>
          <c:order val="2"/>
          <c:tx>
            <c:strRef>
              <c:f>'Matrices alternativas'!$E$3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'Matrices alternativas'!$N$6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6D-46FC-BC58-D7172C91FDFC}"/>
            </c:ext>
          </c:extLst>
        </c:ser>
        <c:ser>
          <c:idx val="3"/>
          <c:order val="3"/>
          <c:tx>
            <c:strRef>
              <c:f>'Matrices alternativas'!$F$3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'Matrices alternativas'!$N$7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16D-46FC-BC58-D7172C91FDFC}"/>
            </c:ext>
          </c:extLst>
        </c:ser>
        <c:ser>
          <c:idx val="4"/>
          <c:order val="4"/>
          <c:tx>
            <c:strRef>
              <c:f>'Matrices alternativas'!$G$3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'Matrices alternativas'!$N$8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16D-46FC-BC58-D7172C91FDF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12774040"/>
        <c:axId val="412771744"/>
      </c:barChart>
      <c:catAx>
        <c:axId val="412774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U"/>
          </a:p>
        </c:txPr>
        <c:crossAx val="412771744"/>
        <c:crosses val="autoZero"/>
        <c:auto val="1"/>
        <c:lblAlgn val="ctr"/>
        <c:lblOffset val="100"/>
        <c:noMultiLvlLbl val="0"/>
      </c:catAx>
      <c:valAx>
        <c:axId val="41277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U"/>
          </a:p>
        </c:txPr>
        <c:crossAx val="412774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U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MX"/>
              <a:t>Documentación y Soporte Técnico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'Matrices alternativas'!$C$13</c:f>
              <c:strCache>
                <c:ptCount val="1"/>
                <c:pt idx="0">
                  <c:v>LILI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'Matrices alternativas'!$N$14</c:f>
              <c:numCache>
                <c:formatCode>General</c:formatCode>
                <c:ptCount val="1"/>
                <c:pt idx="0">
                  <c:v>4.1824114088986293E-2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28-4E5C-82D9-9D501160FF18}"/>
            </c:ext>
          </c:extLst>
        </c:ser>
        <c:ser>
          <c:idx val="1"/>
          <c:order val="1"/>
          <c:tx>
            <c:strRef>
              <c:f>'Matrices alternativas'!$D$13</c:f>
              <c:strCache>
                <c:ptCount val="1"/>
                <c:pt idx="0">
                  <c:v>tre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'Matrices alternativas'!$N$15</c:f>
              <c:numCache>
                <c:formatCode>General</c:formatCode>
                <c:ptCount val="1"/>
                <c:pt idx="0">
                  <c:v>1.3941371362995432E-2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28-4E5C-82D9-9D501160FF18}"/>
            </c:ext>
          </c:extLst>
        </c:ser>
        <c:ser>
          <c:idx val="2"/>
          <c:order val="2"/>
          <c:tx>
            <c:strRef>
              <c:f>'Matrices alternativas'!$E$13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'Matrices alternativas'!$N$16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28-4E5C-82D9-9D501160FF18}"/>
            </c:ext>
          </c:extLst>
        </c:ser>
        <c:ser>
          <c:idx val="3"/>
          <c:order val="3"/>
          <c:tx>
            <c:strRef>
              <c:f>'Matrices alternativas'!$F$13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'Matrices alternativas'!$N$17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428-4E5C-82D9-9D501160FF18}"/>
            </c:ext>
          </c:extLst>
        </c:ser>
        <c:ser>
          <c:idx val="4"/>
          <c:order val="4"/>
          <c:tx>
            <c:strRef>
              <c:f>'Matrices alternativas'!$G$13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'Matrices alternativas'!$N$18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428-4E5C-82D9-9D501160FF1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83159144"/>
        <c:axId val="583162752"/>
      </c:barChart>
      <c:catAx>
        <c:axId val="583159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U"/>
          </a:p>
        </c:txPr>
        <c:crossAx val="583162752"/>
        <c:crosses val="autoZero"/>
        <c:auto val="1"/>
        <c:lblAlgn val="ctr"/>
        <c:lblOffset val="100"/>
        <c:noMultiLvlLbl val="0"/>
      </c:catAx>
      <c:valAx>
        <c:axId val="58316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U"/>
          </a:p>
        </c:txPr>
        <c:crossAx val="583159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U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MX"/>
              <a:t>Eficiencia de uso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'Matrices alternativas'!$C$23</c:f>
              <c:strCache>
                <c:ptCount val="1"/>
                <c:pt idx="0">
                  <c:v>LILI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'Matrices alternativas'!$N$24</c:f>
              <c:numCache>
                <c:formatCode>General</c:formatCode>
                <c:ptCount val="1"/>
                <c:pt idx="0">
                  <c:v>4.7467840751604602E-2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9D-4148-828D-4C6C2B13B7A9}"/>
            </c:ext>
          </c:extLst>
        </c:ser>
        <c:ser>
          <c:idx val="1"/>
          <c:order val="1"/>
          <c:tx>
            <c:strRef>
              <c:f>'Matrices alternativas'!$D$23</c:f>
              <c:strCache>
                <c:ptCount val="1"/>
                <c:pt idx="0">
                  <c:v>tre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'Matrices alternativas'!$N$25</c:f>
              <c:numCache>
                <c:formatCode>General</c:formatCode>
                <c:ptCount val="1"/>
                <c:pt idx="0">
                  <c:v>1.58226135838682E-2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9D-4148-828D-4C6C2B13B7A9}"/>
            </c:ext>
          </c:extLst>
        </c:ser>
        <c:ser>
          <c:idx val="2"/>
          <c:order val="2"/>
          <c:tx>
            <c:strRef>
              <c:f>'Matrices alternativas'!$E$23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'Matrices alternativas'!$N$26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9D-4148-828D-4C6C2B13B7A9}"/>
            </c:ext>
          </c:extLst>
        </c:ser>
        <c:ser>
          <c:idx val="3"/>
          <c:order val="3"/>
          <c:tx>
            <c:strRef>
              <c:f>'Matrices alternativas'!$F$23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'Matrices alternativas'!$N$27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C9D-4148-828D-4C6C2B13B7A9}"/>
            </c:ext>
          </c:extLst>
        </c:ser>
        <c:ser>
          <c:idx val="4"/>
          <c:order val="4"/>
          <c:tx>
            <c:strRef>
              <c:f>'Matrices alternativas'!$G$23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'Matrices alternativas'!$N$28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C9D-4148-828D-4C6C2B13B7A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85848008"/>
        <c:axId val="585848336"/>
      </c:barChart>
      <c:catAx>
        <c:axId val="585848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U"/>
          </a:p>
        </c:txPr>
        <c:crossAx val="585848336"/>
        <c:crosses val="autoZero"/>
        <c:auto val="1"/>
        <c:lblAlgn val="ctr"/>
        <c:lblOffset val="100"/>
        <c:noMultiLvlLbl val="0"/>
      </c:catAx>
      <c:valAx>
        <c:axId val="58584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U"/>
          </a:p>
        </c:txPr>
        <c:crossAx val="585848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U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4.xml"/><Relationship Id="rId13" Type="http://schemas.openxmlformats.org/officeDocument/2006/relationships/chart" Target="../charts/chart19.xml"/><Relationship Id="rId3" Type="http://schemas.openxmlformats.org/officeDocument/2006/relationships/chart" Target="../charts/chart9.xml"/><Relationship Id="rId7" Type="http://schemas.openxmlformats.org/officeDocument/2006/relationships/chart" Target="../charts/chart13.xml"/><Relationship Id="rId12" Type="http://schemas.openxmlformats.org/officeDocument/2006/relationships/chart" Target="../charts/chart18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11" Type="http://schemas.openxmlformats.org/officeDocument/2006/relationships/chart" Target="../charts/chart17.xml"/><Relationship Id="rId5" Type="http://schemas.openxmlformats.org/officeDocument/2006/relationships/chart" Target="../charts/chart11.xml"/><Relationship Id="rId10" Type="http://schemas.openxmlformats.org/officeDocument/2006/relationships/chart" Target="../charts/chart16.xml"/><Relationship Id="rId4" Type="http://schemas.openxmlformats.org/officeDocument/2006/relationships/chart" Target="../charts/chart10.xml"/><Relationship Id="rId9" Type="http://schemas.openxmlformats.org/officeDocument/2006/relationships/chart" Target="../charts/chart15.xml"/><Relationship Id="rId14" Type="http://schemas.openxmlformats.org/officeDocument/2006/relationships/chart" Target="../charts/chart20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3" Type="http://schemas.openxmlformats.org/officeDocument/2006/relationships/chart" Target="../charts/chart23.xml"/><Relationship Id="rId7" Type="http://schemas.openxmlformats.org/officeDocument/2006/relationships/chart" Target="../charts/chart27.xml"/><Relationship Id="rId12" Type="http://schemas.openxmlformats.org/officeDocument/2006/relationships/chart" Target="../charts/chart32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chart" Target="../charts/chart25.xml"/><Relationship Id="rId10" Type="http://schemas.openxmlformats.org/officeDocument/2006/relationships/chart" Target="../charts/chart30.xml"/><Relationship Id="rId4" Type="http://schemas.openxmlformats.org/officeDocument/2006/relationships/chart" Target="../charts/chart24.xml"/><Relationship Id="rId9" Type="http://schemas.openxmlformats.org/officeDocument/2006/relationships/chart" Target="../charts/chart29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5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6" Type="http://schemas.openxmlformats.org/officeDocument/2006/relationships/chart" Target="../charts/chart38.xml"/><Relationship Id="rId5" Type="http://schemas.openxmlformats.org/officeDocument/2006/relationships/chart" Target="../charts/chart37.xml"/><Relationship Id="rId4" Type="http://schemas.openxmlformats.org/officeDocument/2006/relationships/chart" Target="../charts/chart3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16</xdr:row>
      <xdr:rowOff>0</xdr:rowOff>
    </xdr:from>
    <xdr:to>
      <xdr:col>6</xdr:col>
      <xdr:colOff>0</xdr:colOff>
      <xdr:row>30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086A7EA-394B-4488-B1DE-B5EE05F8CF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9524</xdr:colOff>
      <xdr:row>91</xdr:row>
      <xdr:rowOff>9525</xdr:rowOff>
    </xdr:from>
    <xdr:to>
      <xdr:col>5</xdr:col>
      <xdr:colOff>1514474</xdr:colOff>
      <xdr:row>105</xdr:row>
      <xdr:rowOff>85725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FB961C61-7389-4B5B-895F-1EECA6D9AA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37</xdr:row>
      <xdr:rowOff>0</xdr:rowOff>
    </xdr:from>
    <xdr:to>
      <xdr:col>6</xdr:col>
      <xdr:colOff>9525</xdr:colOff>
      <xdr:row>54</xdr:row>
      <xdr:rowOff>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F34C13FC-A545-494C-9BBB-2CEDB5CBF6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61</xdr:row>
      <xdr:rowOff>0</xdr:rowOff>
    </xdr:from>
    <xdr:to>
      <xdr:col>6</xdr:col>
      <xdr:colOff>9525</xdr:colOff>
      <xdr:row>78</xdr:row>
      <xdr:rowOff>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02C25470-4CCC-4E10-90C9-3288BB74AC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112</xdr:row>
      <xdr:rowOff>0</xdr:rowOff>
    </xdr:from>
    <xdr:to>
      <xdr:col>6</xdr:col>
      <xdr:colOff>19050</xdr:colOff>
      <xdr:row>129</xdr:row>
      <xdr:rowOff>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3FC670BF-FEEB-4469-A709-EF9BBE42B7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1</xdr:colOff>
      <xdr:row>136</xdr:row>
      <xdr:rowOff>0</xdr:rowOff>
    </xdr:from>
    <xdr:to>
      <xdr:col>6</xdr:col>
      <xdr:colOff>1</xdr:colOff>
      <xdr:row>150</xdr:row>
      <xdr:rowOff>76200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B5EBF62D-77BD-4DE4-8E46-ECD9BA8A95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10</xdr:row>
      <xdr:rowOff>200024</xdr:rowOff>
    </xdr:from>
    <xdr:to>
      <xdr:col>10</xdr:col>
      <xdr:colOff>9525</xdr:colOff>
      <xdr:row>23</xdr:row>
      <xdr:rowOff>19049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CD40D08-3AC1-47B5-8E6B-4B85A00ACA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10</xdr:row>
      <xdr:rowOff>200024</xdr:rowOff>
    </xdr:from>
    <xdr:to>
      <xdr:col>20</xdr:col>
      <xdr:colOff>0</xdr:colOff>
      <xdr:row>22</xdr:row>
      <xdr:rowOff>200024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ABEEFE0-A78B-46D0-AF46-55DFDD8D27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26</xdr:row>
      <xdr:rowOff>0</xdr:rowOff>
    </xdr:from>
    <xdr:to>
      <xdr:col>10</xdr:col>
      <xdr:colOff>0</xdr:colOff>
      <xdr:row>38</xdr:row>
      <xdr:rowOff>9525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00C23F3-48AF-4173-AAF2-F877F9A653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0</xdr:colOff>
      <xdr:row>26</xdr:row>
      <xdr:rowOff>9525</xdr:rowOff>
    </xdr:from>
    <xdr:to>
      <xdr:col>20</xdr:col>
      <xdr:colOff>9525</xdr:colOff>
      <xdr:row>37</xdr:row>
      <xdr:rowOff>190500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304CC6A-2ED5-4D90-B445-2261E7782F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0</xdr:colOff>
      <xdr:row>40</xdr:row>
      <xdr:rowOff>200024</xdr:rowOff>
    </xdr:from>
    <xdr:to>
      <xdr:col>10</xdr:col>
      <xdr:colOff>9525</xdr:colOff>
      <xdr:row>53</xdr:row>
      <xdr:rowOff>9524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5F4D457-12FC-4DFD-A9D0-466D112A43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41</xdr:row>
      <xdr:rowOff>0</xdr:rowOff>
    </xdr:from>
    <xdr:to>
      <xdr:col>20</xdr:col>
      <xdr:colOff>9525</xdr:colOff>
      <xdr:row>53</xdr:row>
      <xdr:rowOff>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87B195BB-459B-4FC4-BF32-3AA5C008E8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26</xdr:col>
      <xdr:colOff>0</xdr:colOff>
      <xdr:row>40</xdr:row>
      <xdr:rowOff>200024</xdr:rowOff>
    </xdr:from>
    <xdr:to>
      <xdr:col>30</xdr:col>
      <xdr:colOff>19050</xdr:colOff>
      <xdr:row>52</xdr:row>
      <xdr:rowOff>190499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4A0A1C31-83E2-47B9-B010-34549A4617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36</xdr:col>
      <xdr:colOff>0</xdr:colOff>
      <xdr:row>41</xdr:row>
      <xdr:rowOff>0</xdr:rowOff>
    </xdr:from>
    <xdr:to>
      <xdr:col>40</xdr:col>
      <xdr:colOff>9525</xdr:colOff>
      <xdr:row>52</xdr:row>
      <xdr:rowOff>190500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EE33AF2F-FAEE-49AE-ABA1-43B39243C0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0</xdr:colOff>
      <xdr:row>56</xdr:row>
      <xdr:rowOff>0</xdr:rowOff>
    </xdr:from>
    <xdr:to>
      <xdr:col>10</xdr:col>
      <xdr:colOff>0</xdr:colOff>
      <xdr:row>67</xdr:row>
      <xdr:rowOff>190500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7A344C73-C24E-44BC-AB0C-EB8EF2C389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</xdr:col>
      <xdr:colOff>0</xdr:colOff>
      <xdr:row>56</xdr:row>
      <xdr:rowOff>0</xdr:rowOff>
    </xdr:from>
    <xdr:to>
      <xdr:col>20</xdr:col>
      <xdr:colOff>9525</xdr:colOff>
      <xdr:row>68</xdr:row>
      <xdr:rowOff>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F26B12A0-9813-4EEE-8B09-B0997A6C5C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0</xdr:colOff>
      <xdr:row>71</xdr:row>
      <xdr:rowOff>0</xdr:rowOff>
    </xdr:from>
    <xdr:to>
      <xdr:col>10</xdr:col>
      <xdr:colOff>0</xdr:colOff>
      <xdr:row>82</xdr:row>
      <xdr:rowOff>190500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6A82D8A3-3A3D-4575-BF43-844750B70A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16</xdr:col>
      <xdr:colOff>0</xdr:colOff>
      <xdr:row>71</xdr:row>
      <xdr:rowOff>0</xdr:rowOff>
    </xdr:from>
    <xdr:to>
      <xdr:col>19</xdr:col>
      <xdr:colOff>752475</xdr:colOff>
      <xdr:row>83</xdr:row>
      <xdr:rowOff>9525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DCD4C876-AF4F-4FB1-A41B-F196482DBA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761999</xdr:colOff>
      <xdr:row>95</xdr:row>
      <xdr:rowOff>14287</xdr:rowOff>
    </xdr:from>
    <xdr:to>
      <xdr:col>6</xdr:col>
      <xdr:colOff>447674</xdr:colOff>
      <xdr:row>114</xdr:row>
      <xdr:rowOff>9525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6AFFDC93-5C2F-4C7C-97D1-BE5CFA13A5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304800</xdr:colOff>
      <xdr:row>94</xdr:row>
      <xdr:rowOff>185736</xdr:rowOff>
    </xdr:from>
    <xdr:to>
      <xdr:col>15</xdr:col>
      <xdr:colOff>1</xdr:colOff>
      <xdr:row>113</xdr:row>
      <xdr:rowOff>190499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F18F397A-EDCE-49B8-BB38-3D3F88D3CF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9525</xdr:colOff>
      <xdr:row>2</xdr:row>
      <xdr:rowOff>4762</xdr:rowOff>
    </xdr:from>
    <xdr:to>
      <xdr:col>28</xdr:col>
      <xdr:colOff>752475</xdr:colOff>
      <xdr:row>9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E562B28-D71F-419E-95E7-DF4FE934CB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9525</xdr:colOff>
      <xdr:row>12</xdr:row>
      <xdr:rowOff>14287</xdr:rowOff>
    </xdr:from>
    <xdr:to>
      <xdr:col>29</xdr:col>
      <xdr:colOff>9525</xdr:colOff>
      <xdr:row>20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C67F5F8-FD10-4C46-94D0-40F7ACD3D7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0</xdr:colOff>
      <xdr:row>22</xdr:row>
      <xdr:rowOff>4762</xdr:rowOff>
    </xdr:from>
    <xdr:to>
      <xdr:col>29</xdr:col>
      <xdr:colOff>0</xdr:colOff>
      <xdr:row>30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FA8EDF56-8C24-4A5A-826B-DA83A30B99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0</xdr:colOff>
      <xdr:row>32</xdr:row>
      <xdr:rowOff>4762</xdr:rowOff>
    </xdr:from>
    <xdr:to>
      <xdr:col>29</xdr:col>
      <xdr:colOff>0</xdr:colOff>
      <xdr:row>40</xdr:row>
      <xdr:rowOff>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804B06D2-3705-4691-97A7-76615CC790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9525</xdr:colOff>
      <xdr:row>41</xdr:row>
      <xdr:rowOff>0</xdr:rowOff>
    </xdr:from>
    <xdr:to>
      <xdr:col>29</xdr:col>
      <xdr:colOff>9525</xdr:colOff>
      <xdr:row>50</xdr:row>
      <xdr:rowOff>9525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190C477-D200-43EB-8F9B-C2FDCB2F32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0</xdr:colOff>
      <xdr:row>51</xdr:row>
      <xdr:rowOff>4762</xdr:rowOff>
    </xdr:from>
    <xdr:to>
      <xdr:col>29</xdr:col>
      <xdr:colOff>0</xdr:colOff>
      <xdr:row>60</xdr:row>
      <xdr:rowOff>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77F3F1FB-3CE1-49DE-8F5D-243C53DC1D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0</xdr:colOff>
      <xdr:row>61</xdr:row>
      <xdr:rowOff>4762</xdr:rowOff>
    </xdr:from>
    <xdr:to>
      <xdr:col>29</xdr:col>
      <xdr:colOff>0</xdr:colOff>
      <xdr:row>70</xdr:row>
      <xdr:rowOff>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63D22208-580F-4A83-A515-7BE610300F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0</xdr:colOff>
      <xdr:row>71</xdr:row>
      <xdr:rowOff>4762</xdr:rowOff>
    </xdr:from>
    <xdr:to>
      <xdr:col>29</xdr:col>
      <xdr:colOff>0</xdr:colOff>
      <xdr:row>80</xdr:row>
      <xdr:rowOff>9525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B403D5B3-D60C-4D64-A1D2-084F3B9DAE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0</xdr:colOff>
      <xdr:row>81</xdr:row>
      <xdr:rowOff>4762</xdr:rowOff>
    </xdr:from>
    <xdr:to>
      <xdr:col>29</xdr:col>
      <xdr:colOff>0</xdr:colOff>
      <xdr:row>89</xdr:row>
      <xdr:rowOff>180975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81B3332E-B4D9-42B2-8BDB-48A983090B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23</xdr:col>
      <xdr:colOff>9525</xdr:colOff>
      <xdr:row>91</xdr:row>
      <xdr:rowOff>14287</xdr:rowOff>
    </xdr:from>
    <xdr:to>
      <xdr:col>29</xdr:col>
      <xdr:colOff>9525</xdr:colOff>
      <xdr:row>100</xdr:row>
      <xdr:rowOff>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9982A53D-981C-4198-90EE-4EA6E98266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23</xdr:col>
      <xdr:colOff>0</xdr:colOff>
      <xdr:row>101</xdr:row>
      <xdr:rowOff>14287</xdr:rowOff>
    </xdr:from>
    <xdr:to>
      <xdr:col>29</xdr:col>
      <xdr:colOff>0</xdr:colOff>
      <xdr:row>110</xdr:row>
      <xdr:rowOff>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F3507DCE-3589-469B-9B34-D835792B7F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23</xdr:col>
      <xdr:colOff>0</xdr:colOff>
      <xdr:row>111</xdr:row>
      <xdr:rowOff>4762</xdr:rowOff>
    </xdr:from>
    <xdr:to>
      <xdr:col>29</xdr:col>
      <xdr:colOff>0</xdr:colOff>
      <xdr:row>120</xdr:row>
      <xdr:rowOff>9525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D532D9A1-350C-426A-87D1-E3FAB87C46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12</xdr:row>
      <xdr:rowOff>14287</xdr:rowOff>
    </xdr:from>
    <xdr:to>
      <xdr:col>6</xdr:col>
      <xdr:colOff>400050</xdr:colOff>
      <xdr:row>26</xdr:row>
      <xdr:rowOff>90487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AE1C81F-3902-4CD5-9ACF-85C2A504C1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33336</xdr:colOff>
      <xdr:row>34</xdr:row>
      <xdr:rowOff>185737</xdr:rowOff>
    </xdr:from>
    <xdr:to>
      <xdr:col>7</xdr:col>
      <xdr:colOff>761999</xdr:colOff>
      <xdr:row>49</xdr:row>
      <xdr:rowOff>71437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2D5EABC-605C-4E90-83E1-CEA7B55E4E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757237</xdr:colOff>
      <xdr:row>57</xdr:row>
      <xdr:rowOff>176212</xdr:rowOff>
    </xdr:from>
    <xdr:to>
      <xdr:col>7</xdr:col>
      <xdr:colOff>752475</xdr:colOff>
      <xdr:row>72</xdr:row>
      <xdr:rowOff>61912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E01F80C-A1CF-4BE0-B0D9-A4B4403A4E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9525</xdr:colOff>
      <xdr:row>82</xdr:row>
      <xdr:rowOff>14287</xdr:rowOff>
    </xdr:from>
    <xdr:to>
      <xdr:col>6</xdr:col>
      <xdr:colOff>390525</xdr:colOff>
      <xdr:row>96</xdr:row>
      <xdr:rowOff>90487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D60A9C0F-6F1D-406D-AB1B-4231564A99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9525</xdr:colOff>
      <xdr:row>105</xdr:row>
      <xdr:rowOff>4762</xdr:rowOff>
    </xdr:from>
    <xdr:to>
      <xdr:col>7</xdr:col>
      <xdr:colOff>752475</xdr:colOff>
      <xdr:row>119</xdr:row>
      <xdr:rowOff>80962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A14F046B-22D4-4B18-96EE-F2CA81FC0E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761999</xdr:colOff>
      <xdr:row>128</xdr:row>
      <xdr:rowOff>14287</xdr:rowOff>
    </xdr:from>
    <xdr:to>
      <xdr:col>7</xdr:col>
      <xdr:colOff>752474</xdr:colOff>
      <xdr:row>142</xdr:row>
      <xdr:rowOff>90487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3479CA11-75AA-4737-B3EA-3810BE98BA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A0719-0507-4110-AE7B-047D48D6E13C}">
  <dimension ref="B1:N136"/>
  <sheetViews>
    <sheetView tabSelected="1" workbookViewId="0">
      <selection activeCell="C10" sqref="C10"/>
    </sheetView>
  </sheetViews>
  <sheetFormatPr baseColWidth="10" defaultRowHeight="15" x14ac:dyDescent="0.25"/>
  <cols>
    <col min="3" max="4" width="16.7109375" style="1" customWidth="1"/>
    <col min="5" max="5" width="24.42578125" style="1" customWidth="1"/>
    <col min="6" max="6" width="22.7109375" style="4" customWidth="1"/>
    <col min="9" max="9" width="16.7109375" customWidth="1"/>
    <col min="11" max="11" width="24.28515625" customWidth="1"/>
    <col min="14" max="14" width="32" customWidth="1"/>
  </cols>
  <sheetData>
    <row r="1" spans="3:14" ht="15.75" thickBot="1" x14ac:dyDescent="0.3"/>
    <row r="2" spans="3:14" ht="19.5" thickBot="1" x14ac:dyDescent="0.3">
      <c r="C2" s="220" t="s">
        <v>25</v>
      </c>
      <c r="D2" s="221"/>
      <c r="E2" s="221"/>
      <c r="F2" s="222"/>
      <c r="I2" s="153" t="s">
        <v>19</v>
      </c>
      <c r="J2" s="154"/>
      <c r="K2" s="154"/>
      <c r="L2" s="154"/>
      <c r="M2" s="154"/>
      <c r="N2" s="155"/>
    </row>
    <row r="3" spans="3:14" ht="45.75" thickBot="1" x14ac:dyDescent="0.3">
      <c r="C3" s="223" t="s">
        <v>20</v>
      </c>
      <c r="D3" s="224" t="s">
        <v>21</v>
      </c>
      <c r="E3" s="223" t="s">
        <v>23</v>
      </c>
      <c r="F3" s="225" t="s">
        <v>24</v>
      </c>
      <c r="I3" s="2" t="s">
        <v>5</v>
      </c>
      <c r="J3" s="156" t="s">
        <v>22</v>
      </c>
      <c r="K3" s="157"/>
      <c r="L3" s="158" t="s">
        <v>6</v>
      </c>
      <c r="M3" s="159"/>
      <c r="N3" s="160"/>
    </row>
    <row r="4" spans="3:14" ht="15.75" thickBot="1" x14ac:dyDescent="0.3">
      <c r="C4" s="226" t="s">
        <v>26</v>
      </c>
      <c r="D4" s="227" t="s">
        <v>27</v>
      </c>
      <c r="E4" s="228" t="s">
        <v>32</v>
      </c>
      <c r="F4" s="229">
        <v>2</v>
      </c>
      <c r="I4" s="3">
        <v>1</v>
      </c>
      <c r="J4" s="150" t="s">
        <v>7</v>
      </c>
      <c r="K4" s="152"/>
      <c r="L4" s="150" t="s">
        <v>8</v>
      </c>
      <c r="M4" s="151"/>
      <c r="N4" s="152"/>
    </row>
    <row r="5" spans="3:14" ht="15.75" thickBot="1" x14ac:dyDescent="0.3">
      <c r="C5" s="226" t="s">
        <v>26</v>
      </c>
      <c r="D5" s="227" t="s">
        <v>28</v>
      </c>
      <c r="E5" s="228" t="s">
        <v>31</v>
      </c>
      <c r="F5" s="229">
        <v>5</v>
      </c>
      <c r="I5" s="3">
        <v>3</v>
      </c>
      <c r="J5" s="150" t="s">
        <v>9</v>
      </c>
      <c r="K5" s="152"/>
      <c r="L5" s="150" t="s">
        <v>10</v>
      </c>
      <c r="M5" s="151"/>
      <c r="N5" s="152"/>
    </row>
    <row r="6" spans="3:14" ht="15.75" thickBot="1" x14ac:dyDescent="0.3">
      <c r="C6" s="226" t="s">
        <v>26</v>
      </c>
      <c r="D6" s="227" t="s">
        <v>29</v>
      </c>
      <c r="E6" s="228" t="s">
        <v>31</v>
      </c>
      <c r="F6" s="229">
        <v>3</v>
      </c>
      <c r="I6" s="3">
        <v>5</v>
      </c>
      <c r="J6" s="150" t="s">
        <v>11</v>
      </c>
      <c r="K6" s="152"/>
      <c r="L6" s="150" t="s">
        <v>12</v>
      </c>
      <c r="M6" s="151"/>
      <c r="N6" s="152"/>
    </row>
    <row r="7" spans="3:14" ht="15.75" thickBot="1" x14ac:dyDescent="0.3">
      <c r="C7" s="230" t="s">
        <v>26</v>
      </c>
      <c r="D7" s="231" t="s">
        <v>30</v>
      </c>
      <c r="E7" s="232" t="s">
        <v>32</v>
      </c>
      <c r="F7" s="233">
        <v>5</v>
      </c>
      <c r="I7" s="3">
        <v>7</v>
      </c>
      <c r="J7" s="150" t="s">
        <v>13</v>
      </c>
      <c r="K7" s="152"/>
      <c r="L7" s="150" t="s">
        <v>14</v>
      </c>
      <c r="M7" s="151"/>
      <c r="N7" s="152"/>
    </row>
    <row r="8" spans="3:14" ht="15.75" thickBot="1" x14ac:dyDescent="0.3">
      <c r="C8" s="226" t="s">
        <v>27</v>
      </c>
      <c r="D8" s="227" t="s">
        <v>28</v>
      </c>
      <c r="E8" s="228" t="s">
        <v>31</v>
      </c>
      <c r="F8" s="229">
        <v>7</v>
      </c>
      <c r="I8" s="3">
        <v>9</v>
      </c>
      <c r="J8" s="150" t="s">
        <v>15</v>
      </c>
      <c r="K8" s="152"/>
      <c r="L8" s="150" t="s">
        <v>16</v>
      </c>
      <c r="M8" s="151"/>
      <c r="N8" s="152"/>
    </row>
    <row r="9" spans="3:14" ht="15.75" thickBot="1" x14ac:dyDescent="0.3">
      <c r="C9" s="226" t="s">
        <v>27</v>
      </c>
      <c r="D9" s="227" t="s">
        <v>29</v>
      </c>
      <c r="E9" s="228" t="s">
        <v>31</v>
      </c>
      <c r="F9" s="229">
        <v>3</v>
      </c>
      <c r="I9" s="3" t="s">
        <v>17</v>
      </c>
      <c r="J9" s="150" t="s">
        <v>18</v>
      </c>
      <c r="K9" s="152"/>
      <c r="L9" s="150" t="s">
        <v>18</v>
      </c>
      <c r="M9" s="151"/>
      <c r="N9" s="152"/>
    </row>
    <row r="10" spans="3:14" ht="15.75" thickBot="1" x14ac:dyDescent="0.3">
      <c r="C10" s="226" t="s">
        <v>27</v>
      </c>
      <c r="D10" s="227" t="s">
        <v>30</v>
      </c>
      <c r="E10" s="228" t="s">
        <v>32</v>
      </c>
      <c r="F10" s="229">
        <v>3</v>
      </c>
    </row>
    <row r="11" spans="3:14" ht="15.75" thickBot="1" x14ac:dyDescent="0.3">
      <c r="C11" s="226" t="s">
        <v>28</v>
      </c>
      <c r="D11" s="227" t="s">
        <v>29</v>
      </c>
      <c r="E11" s="228" t="s">
        <v>32</v>
      </c>
      <c r="F11" s="229">
        <v>3</v>
      </c>
    </row>
    <row r="12" spans="3:14" ht="15.75" thickBot="1" x14ac:dyDescent="0.3">
      <c r="C12" s="226" t="s">
        <v>28</v>
      </c>
      <c r="D12" s="227" t="s">
        <v>30</v>
      </c>
      <c r="E12" s="228" t="s">
        <v>32</v>
      </c>
      <c r="F12" s="229">
        <v>2</v>
      </c>
    </row>
    <row r="13" spans="3:14" ht="15.75" thickBot="1" x14ac:dyDescent="0.3">
      <c r="C13" s="234" t="s">
        <v>29</v>
      </c>
      <c r="D13" s="235" t="s">
        <v>30</v>
      </c>
      <c r="E13" s="236" t="s">
        <v>32</v>
      </c>
      <c r="F13" s="237">
        <v>7</v>
      </c>
    </row>
    <row r="15" spans="3:14" x14ac:dyDescent="0.25">
      <c r="D15" s="1" t="str">
        <f>IF('Matrices RNF'!V13&lt;0.1,"CRITERIOS CONSISTENTES","CRITERIOS INCONSISTENTES")</f>
        <v>CRITERIOS INCONSISTENTES</v>
      </c>
      <c r="E15" s="27"/>
      <c r="H15" s="1"/>
    </row>
    <row r="31" spans="9:9" x14ac:dyDescent="0.25">
      <c r="I31" s="22"/>
    </row>
    <row r="32" spans="9:9" ht="15.75" thickBot="1" x14ac:dyDescent="0.3"/>
    <row r="33" spans="3:6" ht="33.75" customHeight="1" thickBot="1" x14ac:dyDescent="0.3">
      <c r="C33" s="161" t="s">
        <v>49</v>
      </c>
      <c r="D33" s="162"/>
      <c r="E33" s="162"/>
      <c r="F33" s="163"/>
    </row>
    <row r="34" spans="3:6" ht="60.75" thickBot="1" x14ac:dyDescent="0.3">
      <c r="C34" s="7" t="s">
        <v>45</v>
      </c>
      <c r="D34" s="9" t="s">
        <v>46</v>
      </c>
      <c r="E34" s="7" t="s">
        <v>23</v>
      </c>
      <c r="F34" s="10" t="s">
        <v>47</v>
      </c>
    </row>
    <row r="35" spans="3:6" ht="30.75" thickBot="1" x14ac:dyDescent="0.3">
      <c r="C35" s="51" t="s">
        <v>48</v>
      </c>
      <c r="D35" s="51" t="s">
        <v>70</v>
      </c>
      <c r="E35" s="12" t="s">
        <v>32</v>
      </c>
      <c r="F35" s="11">
        <v>7</v>
      </c>
    </row>
    <row r="36" spans="3:6" x14ac:dyDescent="0.25">
      <c r="C36"/>
      <c r="D36"/>
      <c r="E36"/>
      <c r="F36"/>
    </row>
    <row r="37" spans="3:6" x14ac:dyDescent="0.25">
      <c r="C37"/>
      <c r="D37"/>
      <c r="E37"/>
      <c r="F37"/>
    </row>
    <row r="56" spans="3:6" ht="15.75" thickBot="1" x14ac:dyDescent="0.3"/>
    <row r="57" spans="3:6" ht="31.5" customHeight="1" thickBot="1" x14ac:dyDescent="0.3">
      <c r="C57" s="164" t="s">
        <v>53</v>
      </c>
      <c r="D57" s="165"/>
      <c r="E57" s="165"/>
      <c r="F57" s="166"/>
    </row>
    <row r="58" spans="3:6" ht="60.75" thickBot="1" x14ac:dyDescent="0.3">
      <c r="C58" s="106" t="s">
        <v>45</v>
      </c>
      <c r="D58" s="105" t="s">
        <v>46</v>
      </c>
      <c r="E58" s="107" t="s">
        <v>23</v>
      </c>
      <c r="F58" s="65" t="s">
        <v>47</v>
      </c>
    </row>
    <row r="59" spans="3:6" ht="15.75" thickBot="1" x14ac:dyDescent="0.3">
      <c r="C59" s="64" t="s">
        <v>71</v>
      </c>
      <c r="D59" s="51" t="s">
        <v>54</v>
      </c>
      <c r="E59" s="63" t="s">
        <v>31</v>
      </c>
      <c r="F59" s="62">
        <v>2</v>
      </c>
    </row>
    <row r="60" spans="3:6" x14ac:dyDescent="0.25">
      <c r="C60"/>
      <c r="D60"/>
      <c r="E60"/>
      <c r="F60"/>
    </row>
    <row r="61" spans="3:6" x14ac:dyDescent="0.25">
      <c r="C61"/>
      <c r="D61"/>
      <c r="E61"/>
      <c r="F61"/>
    </row>
    <row r="80" spans="3:6" ht="15.75" thickBot="1" x14ac:dyDescent="0.3">
      <c r="C80" s="18"/>
      <c r="D80" s="18"/>
      <c r="E80" s="18"/>
      <c r="F80" s="77"/>
    </row>
    <row r="81" spans="2:6" ht="31.5" customHeight="1" thickBot="1" x14ac:dyDescent="0.3">
      <c r="B81" s="76"/>
      <c r="C81" s="167" t="s">
        <v>56</v>
      </c>
      <c r="D81" s="167"/>
      <c r="E81" s="167"/>
      <c r="F81" s="168"/>
    </row>
    <row r="82" spans="2:6" ht="60.75" thickBot="1" x14ac:dyDescent="0.3">
      <c r="C82" s="73" t="s">
        <v>45</v>
      </c>
      <c r="D82" s="7" t="s">
        <v>46</v>
      </c>
      <c r="E82" s="74" t="s">
        <v>23</v>
      </c>
      <c r="F82" s="75" t="s">
        <v>47</v>
      </c>
    </row>
    <row r="83" spans="2:6" ht="15.75" thickBot="1" x14ac:dyDescent="0.3">
      <c r="C83" s="104" t="s">
        <v>57</v>
      </c>
      <c r="D83" s="104" t="s">
        <v>58</v>
      </c>
      <c r="E83" s="12" t="s">
        <v>31</v>
      </c>
      <c r="F83" s="11">
        <v>5</v>
      </c>
    </row>
    <row r="84" spans="2:6" ht="15.75" thickBot="1" x14ac:dyDescent="0.3">
      <c r="C84" s="104" t="s">
        <v>57</v>
      </c>
      <c r="D84" s="104" t="s">
        <v>59</v>
      </c>
      <c r="E84" s="12" t="s">
        <v>32</v>
      </c>
      <c r="F84" s="11">
        <v>9</v>
      </c>
    </row>
    <row r="85" spans="2:6" ht="15.75" thickBot="1" x14ac:dyDescent="0.3">
      <c r="C85" s="104" t="s">
        <v>57</v>
      </c>
      <c r="D85" s="104" t="s">
        <v>60</v>
      </c>
      <c r="E85" s="12" t="s">
        <v>32</v>
      </c>
      <c r="F85" s="11">
        <v>9</v>
      </c>
    </row>
    <row r="86" spans="2:6" ht="15.75" thickBot="1" x14ac:dyDescent="0.3">
      <c r="B86" s="76"/>
      <c r="C86" s="104" t="s">
        <v>58</v>
      </c>
      <c r="D86" s="104" t="s">
        <v>59</v>
      </c>
      <c r="E86" s="12" t="s">
        <v>32</v>
      </c>
      <c r="F86" s="62">
        <v>9</v>
      </c>
    </row>
    <row r="87" spans="2:6" ht="15.75" thickBot="1" x14ac:dyDescent="0.3">
      <c r="B87" s="76"/>
      <c r="C87" s="104" t="s">
        <v>58</v>
      </c>
      <c r="D87" s="104" t="s">
        <v>60</v>
      </c>
      <c r="E87" s="12" t="s">
        <v>32</v>
      </c>
      <c r="F87" s="62">
        <v>9</v>
      </c>
    </row>
    <row r="88" spans="2:6" ht="15.75" thickBot="1" x14ac:dyDescent="0.3">
      <c r="B88" s="76"/>
      <c r="C88" s="104" t="s">
        <v>59</v>
      </c>
      <c r="D88" s="104" t="s">
        <v>60</v>
      </c>
      <c r="E88" s="12" t="s">
        <v>32</v>
      </c>
      <c r="F88" s="62">
        <v>9</v>
      </c>
    </row>
    <row r="90" spans="2:6" x14ac:dyDescent="0.25">
      <c r="D90" s="1" t="str">
        <f>'Matrices RNF'!$H$81</f>
        <v>CRITERIOS INCONSISTENTES</v>
      </c>
    </row>
    <row r="107" spans="2:10" ht="15.75" thickBot="1" x14ac:dyDescent="0.3"/>
    <row r="108" spans="2:10" ht="15.75" thickBot="1" x14ac:dyDescent="0.3">
      <c r="C108" s="145" t="s">
        <v>62</v>
      </c>
      <c r="D108" s="146"/>
      <c r="E108" s="146"/>
      <c r="F108" s="147"/>
    </row>
    <row r="109" spans="2:10" ht="60.75" thickBot="1" x14ac:dyDescent="0.3">
      <c r="C109" s="105" t="s">
        <v>45</v>
      </c>
      <c r="D109" s="105" t="s">
        <v>46</v>
      </c>
      <c r="E109" s="105" t="s">
        <v>23</v>
      </c>
      <c r="F109" s="65" t="s">
        <v>47</v>
      </c>
    </row>
    <row r="110" spans="2:10" ht="30.75" thickBot="1" x14ac:dyDescent="0.3">
      <c r="B110" s="76"/>
      <c r="C110" s="51" t="s">
        <v>64</v>
      </c>
      <c r="D110" s="50" t="s">
        <v>63</v>
      </c>
      <c r="E110" s="103" t="s">
        <v>32</v>
      </c>
      <c r="F110" s="62">
        <v>6</v>
      </c>
      <c r="J110" s="72"/>
    </row>
    <row r="111" spans="2:10" x14ac:dyDescent="0.25">
      <c r="B111" s="72"/>
      <c r="C111" s="68"/>
      <c r="D111" s="68"/>
      <c r="E111"/>
      <c r="F111"/>
    </row>
    <row r="112" spans="2:10" x14ac:dyDescent="0.25">
      <c r="B112" s="72"/>
      <c r="C112" s="72"/>
      <c r="D112"/>
      <c r="E112"/>
      <c r="F112"/>
    </row>
    <row r="131" spans="2:7" ht="15.75" thickBot="1" x14ac:dyDescent="0.3"/>
    <row r="132" spans="2:7" ht="15.75" thickBot="1" x14ac:dyDescent="0.3">
      <c r="C132" s="148" t="s">
        <v>66</v>
      </c>
      <c r="D132" s="149"/>
      <c r="E132" s="149"/>
      <c r="F132" s="149"/>
      <c r="G132" s="87"/>
    </row>
    <row r="133" spans="2:7" ht="60.75" thickBot="1" x14ac:dyDescent="0.3">
      <c r="C133" s="7" t="s">
        <v>45</v>
      </c>
      <c r="D133" s="7" t="s">
        <v>46</v>
      </c>
      <c r="E133" s="7" t="s">
        <v>23</v>
      </c>
      <c r="F133" s="75" t="s">
        <v>47</v>
      </c>
    </row>
    <row r="134" spans="2:7" ht="15.75" thickBot="1" x14ac:dyDescent="0.3">
      <c r="B134" s="76"/>
      <c r="C134" s="104" t="s">
        <v>67</v>
      </c>
      <c r="D134" s="104" t="s">
        <v>68</v>
      </c>
      <c r="E134" s="12" t="s">
        <v>32</v>
      </c>
      <c r="F134" s="62">
        <v>9</v>
      </c>
    </row>
    <row r="135" spans="2:7" x14ac:dyDescent="0.25">
      <c r="B135" s="72"/>
      <c r="C135"/>
      <c r="D135"/>
      <c r="E135"/>
      <c r="F135"/>
    </row>
    <row r="136" spans="2:7" x14ac:dyDescent="0.25">
      <c r="B136" s="72"/>
      <c r="C136"/>
      <c r="D136"/>
      <c r="E136"/>
      <c r="F136"/>
    </row>
  </sheetData>
  <sheetProtection algorithmName="SHA-512" hashValue="VedsnVMqmHiBlaP2uJ+Fr69b68K6UKPQnnl9frx1gX5b3Z8Hw4vNPUAJxjCrLTaIdZG/Z3+v3m7OZYmjdFcKgQ==" saltValue="8+Hh1zOJlq1EeLvThLGb5A==" spinCount="100000" sheet="1" objects="1" scenarios="1"/>
  <protectedRanges>
    <protectedRange sqref="E134:F134" name="Rango6"/>
    <protectedRange sqref="E110:F110" name="Rango5"/>
    <protectedRange sqref="E83:F88" name="Rango4"/>
    <protectedRange sqref="E59:F59" name="Rango3"/>
    <protectedRange sqref="E35:F35" name="Rango2"/>
    <protectedRange sqref="E4:F13" name="Rango1"/>
  </protectedRanges>
  <mergeCells count="21">
    <mergeCell ref="C2:F2"/>
    <mergeCell ref="C33:F33"/>
    <mergeCell ref="C57:F57"/>
    <mergeCell ref="C81:F81"/>
    <mergeCell ref="J9:K9"/>
    <mergeCell ref="C108:F108"/>
    <mergeCell ref="C132:F132"/>
    <mergeCell ref="L9:N9"/>
    <mergeCell ref="I2:N2"/>
    <mergeCell ref="J6:K6"/>
    <mergeCell ref="L6:N6"/>
    <mergeCell ref="J7:K7"/>
    <mergeCell ref="L7:N7"/>
    <mergeCell ref="J8:K8"/>
    <mergeCell ref="L8:N8"/>
    <mergeCell ref="J3:K3"/>
    <mergeCell ref="L3:N3"/>
    <mergeCell ref="J4:K4"/>
    <mergeCell ref="L4:N4"/>
    <mergeCell ref="J5:K5"/>
    <mergeCell ref="L5:N5"/>
  </mergeCells>
  <conditionalFormatting sqref="D39">
    <cfRule type="expression" dxfId="437" priority="5">
      <formula>$D$39="CRITERIOS INCONSISTENTES"</formula>
    </cfRule>
  </conditionalFormatting>
  <pageMargins left="0.7" right="0.7" top="0.75" bottom="0.75" header="0.3" footer="0.3"/>
  <pageSetup paperSize="9" orientation="portrait" horizontalDpi="0" verticalDpi="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6" id="{A054223F-16E7-4CE8-860C-1F0A04158B49}">
            <xm:f>'Matrices RNF'!$V$13&gt;0.1</xm:f>
            <x14:dxf>
              <font>
                <color rgb="FFFF0000"/>
              </font>
            </x14:dxf>
          </x14:cfRule>
          <xm:sqref>D15</xm:sqref>
        </x14:conditionalFormatting>
        <x14:conditionalFormatting xmlns:xm="http://schemas.microsoft.com/office/excel/2006/main">
          <x14:cfRule type="expression" priority="4" id="{E46E82B4-B62D-4853-BA84-986A97477E7D}">
            <xm:f>'Matrices RNF'!$Q$60&gt;0.1</xm:f>
            <x14:dxf>
              <font>
                <color rgb="FFFF0000"/>
              </font>
            </x14:dxf>
          </x14:cfRule>
          <xm:sqref>D63</xm:sqref>
        </x14:conditionalFormatting>
        <x14:conditionalFormatting xmlns:xm="http://schemas.microsoft.com/office/excel/2006/main">
          <x14:cfRule type="expression" priority="3" id="{CCCF98DA-C269-43B5-9000-6CC3B90AFD87}">
            <xm:f>'Matrices RNF'!$T$84&gt;0.1</xm:f>
            <x14:dxf>
              <font>
                <color rgb="FFFF0000"/>
              </font>
            </x14:dxf>
          </x14:cfRule>
          <xm:sqref>D90</xm:sqref>
        </x14:conditionalFormatting>
        <x14:conditionalFormatting xmlns:xm="http://schemas.microsoft.com/office/excel/2006/main">
          <x14:cfRule type="expression" priority="2" id="{47C5ADBC-4CE9-4F2A-BD82-363D37085948}">
            <xm:f>'Matrices RNF'!$Q$107&gt;0.1</xm:f>
            <x14:dxf>
              <font>
                <color rgb="FFFF0000"/>
              </font>
            </x14:dxf>
          </x14:cfRule>
          <xm:sqref>D114</xm:sqref>
        </x14:conditionalFormatting>
        <x14:conditionalFormatting xmlns:xm="http://schemas.microsoft.com/office/excel/2006/main">
          <x14:cfRule type="expression" priority="1" id="{EF8F8863-E548-4946-A35D-333495F62D33}">
            <xm:f>'Matrices RNF'!$Q$130&gt;0.1</xm:f>
            <x14:dxf>
              <font>
                <color rgb="FFFF0000"/>
              </font>
            </x14:dxf>
          </x14:cfRule>
          <xm:sqref>D138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errorTitle="Error" error="Elija opción A o B." xr:uid="{26B62B8D-5DAB-4704-9835-A3DA1ACBFD39}">
          <x14:formula1>
            <xm:f>temp!$D$3:$D$4</xm:f>
          </x14:formula1>
          <xm:sqref>E4:E13</xm:sqref>
        </x14:dataValidation>
        <x14:dataValidation type="list" allowBlank="1" showInputMessage="1" showErrorMessage="1" errorTitle="Error" error="Elija un nivel entre 1 y 8." xr:uid="{065660DF-1471-45E4-940F-E1B8C8E9A760}">
          <x14:formula1>
            <xm:f>temp!$E$3:$E$11</xm:f>
          </x14:formula1>
          <xm:sqref>F4:F13</xm:sqref>
        </x14:dataValidation>
        <x14:dataValidation type="list" allowBlank="1" showInputMessage="1" showErrorMessage="1" errorTitle="Error" error="Especifique una opción: A o B." xr:uid="{58337F0A-8910-41B5-9538-EC7074B28DBD}">
          <x14:formula1>
            <xm:f>temp!$D$3:$D$4</xm:f>
          </x14:formula1>
          <xm:sqref>E35:E37</xm:sqref>
        </x14:dataValidation>
        <x14:dataValidation type="list" allowBlank="1" showInputMessage="1" showErrorMessage="1" errorTitle="Error" error="Especifique un nivel entre 1 y 9." xr:uid="{96E014D9-35A4-465C-ABF9-0F6AA23A6EB8}">
          <x14:formula1>
            <xm:f>temp!$E$3:$E$11</xm:f>
          </x14:formula1>
          <xm:sqref>F35:F37</xm:sqref>
        </x14:dataValidation>
        <x14:dataValidation type="list" allowBlank="1" showInputMessage="1" showErrorMessage="1" errorTitle="Error" error="Especifique opción A o B." xr:uid="{54C35175-774F-496A-B699-373215FE5E6E}">
          <x14:formula1>
            <xm:f>temp!$D$3:$D$4</xm:f>
          </x14:formula1>
          <xm:sqref>E59:E61</xm:sqref>
        </x14:dataValidation>
        <x14:dataValidation type="list" allowBlank="1" showInputMessage="1" showErrorMessage="1" errorTitle="Error" error="Especifique un nivel de importancia entre 1 y 9." xr:uid="{D0005B82-9E70-4209-A1E6-ABA2C7CF5BAD}">
          <x14:formula1>
            <xm:f>temp!$E$3:$E$11</xm:f>
          </x14:formula1>
          <xm:sqref>F59:F61 F83:F88 F110:F112 F134:F136</xm:sqref>
        </x14:dataValidation>
        <x14:dataValidation type="list" allowBlank="1" showInputMessage="1" showErrorMessage="1" errorTitle="Error" error="Especifique el atributo A o B." xr:uid="{40B9DDD8-9A26-403B-A01D-4D9A9439AFA6}">
          <x14:formula1>
            <xm:f>temp!$D$3:$D$4</xm:f>
          </x14:formula1>
          <xm:sqref>E83:E88</xm:sqref>
        </x14:dataValidation>
        <x14:dataValidation type="list" allowBlank="1" showInputMessage="1" showErrorMessage="1" errorTitle="Error" error="Especifique un atributo: A o B." xr:uid="{C7A91910-2382-4AA9-8DA7-B4ED937A29A7}">
          <x14:formula1>
            <xm:f>temp!$D$3:$D$4</xm:f>
          </x14:formula1>
          <xm:sqref>E110:E112 E134:E136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114E6-B077-45B0-A5B5-45804F9774AA}">
  <dimension ref="B1:AI94"/>
  <sheetViews>
    <sheetView topLeftCell="A34" zoomScaleNormal="100" workbookViewId="0">
      <selection activeCell="E14" sqref="E14"/>
    </sheetView>
  </sheetViews>
  <sheetFormatPr baseColWidth="10" defaultRowHeight="15" x14ac:dyDescent="0.25"/>
  <cols>
    <col min="1" max="1" width="11.42578125" style="1"/>
    <col min="2" max="2" width="16" style="1" customWidth="1"/>
    <col min="3" max="3" width="25.42578125" style="1" customWidth="1"/>
    <col min="4" max="4" width="11.42578125" style="1"/>
    <col min="5" max="5" width="15.140625" style="1" customWidth="1"/>
    <col min="6" max="8" width="11.42578125" style="1"/>
    <col min="9" max="10" width="11.42578125" style="5"/>
    <col min="11" max="11" width="11.42578125" style="1"/>
    <col min="12" max="12" width="14.7109375" style="1" customWidth="1"/>
    <col min="13" max="13" width="14.140625" style="1" customWidth="1"/>
    <col min="14" max="14" width="11.42578125" style="1"/>
    <col min="15" max="15" width="15.85546875" style="1" customWidth="1"/>
    <col min="16" max="21" width="11.42578125" style="1"/>
    <col min="22" max="22" width="15.7109375" style="1" customWidth="1"/>
    <col min="23" max="23" width="14.7109375" style="1" customWidth="1"/>
    <col min="24" max="24" width="11.42578125" style="1"/>
    <col min="25" max="25" width="16.85546875" style="1" customWidth="1"/>
    <col min="26" max="31" width="11.42578125" style="1"/>
    <col min="32" max="32" width="14.7109375" style="1" customWidth="1"/>
    <col min="33" max="33" width="16" style="1" customWidth="1"/>
    <col min="34" max="34" width="11.42578125" style="1"/>
    <col min="35" max="35" width="16.5703125" style="1" customWidth="1"/>
    <col min="36" max="16384" width="11.42578125" style="1"/>
  </cols>
  <sheetData>
    <row r="1" spans="2:16" ht="15.75" thickBot="1" x14ac:dyDescent="0.3">
      <c r="C1" s="18"/>
      <c r="D1" s="18"/>
    </row>
    <row r="2" spans="2:16" ht="16.5" thickBot="1" x14ac:dyDescent="0.3">
      <c r="B2" s="17"/>
      <c r="C2" s="17" t="s">
        <v>0</v>
      </c>
      <c r="D2" s="17">
        <v>2</v>
      </c>
      <c r="F2" s="96"/>
      <c r="G2" s="184" t="s">
        <v>78</v>
      </c>
      <c r="H2" s="184"/>
      <c r="I2" s="184"/>
      <c r="J2" s="184"/>
      <c r="K2" s="184"/>
      <c r="L2" s="184"/>
      <c r="M2" s="184"/>
      <c r="N2" s="184"/>
      <c r="O2" s="184"/>
      <c r="P2" s="94"/>
    </row>
    <row r="3" spans="2:16" ht="30.75" thickBot="1" x14ac:dyDescent="0.3">
      <c r="B3" s="16" t="s">
        <v>1</v>
      </c>
      <c r="C3" s="195" t="s">
        <v>4</v>
      </c>
      <c r="D3" s="196"/>
      <c r="G3" s="2" t="s">
        <v>5</v>
      </c>
      <c r="H3" s="191" t="s">
        <v>79</v>
      </c>
      <c r="I3" s="192"/>
      <c r="J3" s="192"/>
      <c r="K3" s="156" t="s">
        <v>6</v>
      </c>
      <c r="L3" s="183"/>
      <c r="M3" s="183"/>
      <c r="N3" s="183"/>
      <c r="O3" s="157"/>
    </row>
    <row r="4" spans="2:16" ht="15.75" customHeight="1" thickBot="1" x14ac:dyDescent="0.3">
      <c r="B4" s="15" t="s">
        <v>2</v>
      </c>
      <c r="C4" s="178" t="s">
        <v>124</v>
      </c>
      <c r="D4" s="179"/>
      <c r="G4" s="95">
        <v>1</v>
      </c>
      <c r="H4" s="185" t="s">
        <v>84</v>
      </c>
      <c r="I4" s="186"/>
      <c r="J4" s="187"/>
      <c r="K4" s="180" t="s">
        <v>86</v>
      </c>
      <c r="L4" s="181"/>
      <c r="M4" s="181"/>
      <c r="N4" s="181"/>
      <c r="O4" s="182"/>
    </row>
    <row r="5" spans="2:16" ht="15.75" customHeight="1" thickBot="1" x14ac:dyDescent="0.3">
      <c r="B5" s="15" t="s">
        <v>3</v>
      </c>
      <c r="C5" s="178" t="s">
        <v>125</v>
      </c>
      <c r="D5" s="179"/>
      <c r="G5" s="95">
        <v>3</v>
      </c>
      <c r="H5" s="185" t="s">
        <v>83</v>
      </c>
      <c r="I5" s="186"/>
      <c r="J5" s="187"/>
      <c r="K5" s="180" t="s">
        <v>87</v>
      </c>
      <c r="L5" s="181"/>
      <c r="M5" s="181"/>
      <c r="N5" s="181"/>
      <c r="O5" s="182"/>
    </row>
    <row r="6" spans="2:16" ht="15.75" customHeight="1" thickBot="1" x14ac:dyDescent="0.3">
      <c r="B6" s="15" t="str">
        <f>IF(D2&gt;2,"Alternativa 3","")</f>
        <v/>
      </c>
      <c r="C6" s="178"/>
      <c r="D6" s="179"/>
      <c r="G6" s="95">
        <v>5</v>
      </c>
      <c r="H6" s="185" t="s">
        <v>82</v>
      </c>
      <c r="I6" s="186"/>
      <c r="J6" s="187"/>
      <c r="K6" s="180" t="s">
        <v>88</v>
      </c>
      <c r="L6" s="181"/>
      <c r="M6" s="181"/>
      <c r="N6" s="181"/>
      <c r="O6" s="182"/>
    </row>
    <row r="7" spans="2:16" ht="15.75" customHeight="1" thickBot="1" x14ac:dyDescent="0.3">
      <c r="B7" s="15" t="str">
        <f>IF(D2&gt;3,"Alternativa 4","")</f>
        <v/>
      </c>
      <c r="C7" s="178"/>
      <c r="D7" s="179"/>
      <c r="G7" s="95">
        <v>7</v>
      </c>
      <c r="H7" s="185" t="s">
        <v>81</v>
      </c>
      <c r="I7" s="186"/>
      <c r="J7" s="187"/>
      <c r="K7" s="180" t="s">
        <v>89</v>
      </c>
      <c r="L7" s="181"/>
      <c r="M7" s="181"/>
      <c r="N7" s="181"/>
      <c r="O7" s="182"/>
    </row>
    <row r="8" spans="2:16" ht="15.75" customHeight="1" thickBot="1" x14ac:dyDescent="0.3">
      <c r="B8" s="15" t="str">
        <f>IF(D2&gt;4,"Alternativa 5","")</f>
        <v/>
      </c>
      <c r="C8" s="193"/>
      <c r="D8" s="194"/>
      <c r="G8" s="95">
        <v>9</v>
      </c>
      <c r="H8" s="188" t="s">
        <v>80</v>
      </c>
      <c r="I8" s="189"/>
      <c r="J8" s="190"/>
      <c r="K8" s="175" t="s">
        <v>90</v>
      </c>
      <c r="L8" s="176"/>
      <c r="M8" s="176"/>
      <c r="N8" s="176"/>
      <c r="O8" s="177"/>
    </row>
    <row r="9" spans="2:16" ht="15.75" customHeight="1" thickBot="1" x14ac:dyDescent="0.3">
      <c r="G9" s="95" t="s">
        <v>17</v>
      </c>
      <c r="H9" s="185" t="s">
        <v>85</v>
      </c>
      <c r="I9" s="186"/>
      <c r="J9" s="187"/>
      <c r="K9" s="180" t="s">
        <v>18</v>
      </c>
      <c r="L9" s="181"/>
      <c r="M9" s="181"/>
      <c r="N9" s="181"/>
      <c r="O9" s="182"/>
    </row>
    <row r="10" spans="2:16" s="5" customFormat="1" x14ac:dyDescent="0.25"/>
    <row r="11" spans="2:16" ht="15.75" thickBot="1" x14ac:dyDescent="0.3"/>
    <row r="12" spans="2:16" ht="31.5" customHeight="1" thickBot="1" x14ac:dyDescent="0.3">
      <c r="B12" s="172" t="s">
        <v>73</v>
      </c>
      <c r="C12" s="172"/>
      <c r="D12" s="172"/>
      <c r="E12" s="172"/>
      <c r="L12" s="172" t="s">
        <v>91</v>
      </c>
      <c r="M12" s="172"/>
      <c r="N12" s="172"/>
      <c r="O12" s="172"/>
    </row>
    <row r="13" spans="2:16" ht="75.75" thickBot="1" x14ac:dyDescent="0.3">
      <c r="B13" s="23" t="s">
        <v>74</v>
      </c>
      <c r="C13" s="23" t="s">
        <v>75</v>
      </c>
      <c r="D13" s="65" t="s">
        <v>76</v>
      </c>
      <c r="E13" s="65" t="s">
        <v>77</v>
      </c>
      <c r="L13" s="23" t="s">
        <v>74</v>
      </c>
      <c r="M13" s="23" t="s">
        <v>75</v>
      </c>
      <c r="N13" s="65" t="s">
        <v>76</v>
      </c>
      <c r="O13" s="65" t="s">
        <v>77</v>
      </c>
    </row>
    <row r="14" spans="2:16" ht="15.75" thickBot="1" x14ac:dyDescent="0.3">
      <c r="B14" s="6" t="str">
        <f>IF(C$4="","Alternativa 1",C$4)</f>
        <v>LILI</v>
      </c>
      <c r="C14" s="6" t="str">
        <f>IF(C$5="","Alternativa 2",C$5)</f>
        <v>tre</v>
      </c>
      <c r="D14" s="12" t="s">
        <v>32</v>
      </c>
      <c r="E14" s="12">
        <v>7</v>
      </c>
      <c r="L14" s="6" t="str">
        <f>IF(C$4="","Alternativa 1",C$4)</f>
        <v>LILI</v>
      </c>
      <c r="M14" s="6" t="str">
        <f>IF(C$5="","Alternativa 2",C$5)</f>
        <v>tre</v>
      </c>
      <c r="N14" s="12" t="s">
        <v>31</v>
      </c>
      <c r="O14" s="12">
        <v>3</v>
      </c>
    </row>
    <row r="15" spans="2:16" ht="15.75" thickBot="1" x14ac:dyDescent="0.3">
      <c r="B15" s="6" t="str">
        <f>IF(D$2=2,"",IF(C$4="","Alternativa 1",C$4))</f>
        <v/>
      </c>
      <c r="C15" s="6" t="str">
        <f>IF(D$2=2,"",IF(C$6="","Alternativa 3",C$6))</f>
        <v/>
      </c>
      <c r="D15" s="12" t="s">
        <v>32</v>
      </c>
      <c r="E15" s="12">
        <v>8</v>
      </c>
      <c r="L15" s="6" t="str">
        <f>IF(D$2=2,"",IF(C$4="","Alternativa 1",C$4))</f>
        <v/>
      </c>
      <c r="M15" s="6" t="str">
        <f>IF(D$2=2,"",IF(C$6="","Alternativa 3",C$6))</f>
        <v/>
      </c>
      <c r="N15" s="12" t="s">
        <v>32</v>
      </c>
      <c r="O15" s="12">
        <v>8</v>
      </c>
    </row>
    <row r="16" spans="2:16" ht="15.75" thickBot="1" x14ac:dyDescent="0.3">
      <c r="B16" s="6" t="str">
        <f>IF($D$2&gt;3,IF($C$4="","Alternativa 1",$C$4),"")</f>
        <v/>
      </c>
      <c r="C16" s="6" t="str">
        <f>IF($D$2&gt;3,IF($C$7="","Alternativa 4",$C$7),"")</f>
        <v/>
      </c>
      <c r="D16" s="12" t="s">
        <v>32</v>
      </c>
      <c r="E16" s="12">
        <v>7</v>
      </c>
      <c r="L16" s="6" t="str">
        <f>IF($D$2&gt;3,IF($C$4="","Alternativa 1",$C$4),"")</f>
        <v/>
      </c>
      <c r="M16" s="6" t="str">
        <f>IF($D$2&gt;3,IF($C$7="","Alternativa 4",$C$7),"")</f>
        <v/>
      </c>
      <c r="N16" s="12" t="s">
        <v>32</v>
      </c>
      <c r="O16" s="12">
        <v>7</v>
      </c>
    </row>
    <row r="17" spans="2:15" ht="15.75" thickBot="1" x14ac:dyDescent="0.3">
      <c r="B17" s="6" t="str">
        <f>IF($D$2&gt;4,IF($C$4="","Alternativa 1",$C$4),"")</f>
        <v/>
      </c>
      <c r="C17" s="6" t="str">
        <f>IF($D$2&gt;4,IF($C$8="","Alternativa 5",$C$8),"")</f>
        <v/>
      </c>
      <c r="D17" s="12" t="s">
        <v>32</v>
      </c>
      <c r="E17" s="12">
        <v>3</v>
      </c>
      <c r="L17" s="6" t="str">
        <f>IF($D$2&gt;4,IF($C$4="","Alternativa 1",$C$4),"")</f>
        <v/>
      </c>
      <c r="M17" s="6" t="str">
        <f>IF($D$2&gt;4,IF($C$8="","Alternativa 5",$C$8),"")</f>
        <v/>
      </c>
      <c r="N17" s="12" t="s">
        <v>32</v>
      </c>
      <c r="O17" s="12">
        <v>3</v>
      </c>
    </row>
    <row r="18" spans="2:15" ht="15.75" thickBot="1" x14ac:dyDescent="0.3">
      <c r="B18" s="6" t="str">
        <f>IF($D$2=2,"",IF($C$5="","Alternativa 2",$C$5))</f>
        <v/>
      </c>
      <c r="C18" s="6" t="str">
        <f>IF($D$2=2,"",IF($C$6="","Alternativa 3",$C$6))</f>
        <v/>
      </c>
      <c r="D18" s="12" t="s">
        <v>31</v>
      </c>
      <c r="E18" s="12">
        <v>1</v>
      </c>
      <c r="L18" s="6" t="str">
        <f>IF($D$2=2,"",IF($C$5="","Alternativa 2",$C$5))</f>
        <v/>
      </c>
      <c r="M18" s="6" t="str">
        <f>IF($D$2=2,"",IF($C$6="","Alternativa 3",$C$6))</f>
        <v/>
      </c>
      <c r="N18" s="12" t="s">
        <v>31</v>
      </c>
      <c r="O18" s="12">
        <v>1</v>
      </c>
    </row>
    <row r="19" spans="2:15" ht="15.75" thickBot="1" x14ac:dyDescent="0.3">
      <c r="B19" s="6" t="str">
        <f>IF($D$2&gt;3,IF($C$5="","Alternativa 2",$C$5),"")</f>
        <v/>
      </c>
      <c r="C19" s="6" t="str">
        <f>IF($D$2&gt;3,IF($C$7="","Alternativa 4",$C$7),"")</f>
        <v/>
      </c>
      <c r="D19" s="12" t="s">
        <v>32</v>
      </c>
      <c r="E19" s="12">
        <v>7</v>
      </c>
      <c r="L19" s="6" t="str">
        <f>IF($D$2&gt;3,IF($C$5="","Alternativa 2",$C$5),"")</f>
        <v/>
      </c>
      <c r="M19" s="6" t="str">
        <f>IF($D$2&gt;3,IF($C$7="","Alternativa 4",$C$7),"")</f>
        <v/>
      </c>
      <c r="N19" s="12" t="s">
        <v>32</v>
      </c>
      <c r="O19" s="12">
        <v>7</v>
      </c>
    </row>
    <row r="20" spans="2:15" ht="15.75" thickBot="1" x14ac:dyDescent="0.3">
      <c r="B20" s="6" t="str">
        <f>IF($D$2&gt;4,IF($C$5="","Alternativa 2",$C$5),"")</f>
        <v/>
      </c>
      <c r="C20" s="6" t="str">
        <f>IF($D$2&gt;4,IF($C$8="","Alternativa 5",$C$8),"")</f>
        <v/>
      </c>
      <c r="D20" s="12" t="s">
        <v>31</v>
      </c>
      <c r="E20" s="12">
        <v>3</v>
      </c>
      <c r="L20" s="6" t="str">
        <f>IF($D$2&gt;4,IF($C$5="","Alternativa 2",$C$5),"")</f>
        <v/>
      </c>
      <c r="M20" s="6" t="str">
        <f>IF($D$2&gt;4,IF($C$8="","Alternativa 5",$C$8),"")</f>
        <v/>
      </c>
      <c r="N20" s="12" t="s">
        <v>31</v>
      </c>
      <c r="O20" s="12">
        <v>3</v>
      </c>
    </row>
    <row r="21" spans="2:15" ht="15.75" thickBot="1" x14ac:dyDescent="0.3">
      <c r="B21" s="6" t="str">
        <f>IF($D$2&gt;3,IF($C$6="","Alternativa 3",$C$6),"")</f>
        <v/>
      </c>
      <c r="C21" s="6" t="str">
        <f>IF($D$2&gt;3,IF($C$7="","Alternativa 4",$C$7),"")</f>
        <v/>
      </c>
      <c r="D21" s="12" t="s">
        <v>32</v>
      </c>
      <c r="E21" s="12">
        <v>7</v>
      </c>
      <c r="L21" s="6" t="str">
        <f>IF($D$2&gt;3,IF($C$6="","Alternativa 3",$C$6),"")</f>
        <v/>
      </c>
      <c r="M21" s="6" t="str">
        <f>IF($D$2&gt;3,IF($C$7="","Alternativa 4",$C$7),"")</f>
        <v/>
      </c>
      <c r="N21" s="12" t="s">
        <v>32</v>
      </c>
      <c r="O21" s="12">
        <v>7</v>
      </c>
    </row>
    <row r="22" spans="2:15" ht="15.75" thickBot="1" x14ac:dyDescent="0.3">
      <c r="B22" s="6" t="str">
        <f>IF($D$2&gt;4,IF($C$6="","Alternativa 3",$C$6),"")</f>
        <v/>
      </c>
      <c r="C22" s="6" t="str">
        <f>IF($D$2&gt;4,IF($C$8="","Alternativa 5",$C$8),"")</f>
        <v/>
      </c>
      <c r="D22" s="12" t="s">
        <v>32</v>
      </c>
      <c r="E22" s="12">
        <v>2</v>
      </c>
      <c r="L22" s="6" t="str">
        <f>IF($D$2&gt;4,IF($C$6="","Alternativa 3",$C$6),"")</f>
        <v/>
      </c>
      <c r="M22" s="6" t="str">
        <f>IF($D$2&gt;4,IF($C$8="","Alternativa 5",$C$8),"")</f>
        <v/>
      </c>
      <c r="N22" s="12" t="s">
        <v>32</v>
      </c>
      <c r="O22" s="12">
        <v>2</v>
      </c>
    </row>
    <row r="23" spans="2:15" ht="15.75" thickBot="1" x14ac:dyDescent="0.3">
      <c r="B23" s="6" t="str">
        <f>IF($D$2&gt;4,IF($C$7="","Alternativa 4",$C$7),"")</f>
        <v/>
      </c>
      <c r="C23" s="6" t="str">
        <f>IF($D$2&gt;4,IF($C$8="","Alternativa 5",$C$8),"")</f>
        <v/>
      </c>
      <c r="D23" s="12" t="s">
        <v>32</v>
      </c>
      <c r="E23" s="12">
        <v>1</v>
      </c>
      <c r="L23" s="6" t="str">
        <f>IF($D$2&gt;4,IF($C$7="","Alternativa 4",$C$7),"")</f>
        <v/>
      </c>
      <c r="M23" s="6" t="str">
        <f>IF($D$2&gt;4,IF($C$8="","Alternativa 5",$C$8),"")</f>
        <v/>
      </c>
      <c r="N23" s="12" t="s">
        <v>32</v>
      </c>
      <c r="O23" s="12">
        <v>1</v>
      </c>
    </row>
    <row r="25" spans="2:15" x14ac:dyDescent="0.25">
      <c r="C25" s="1" t="str">
        <f>'Matrices alternativas'!I9</f>
        <v>CRITERIOS CONSISTENTES</v>
      </c>
      <c r="M25" s="5" t="str">
        <f>'Matrices alternativas'!I19</f>
        <v>CRITERIOS CONSISTENTES</v>
      </c>
    </row>
    <row r="26" spans="2:15" ht="15.75" thickBot="1" x14ac:dyDescent="0.3"/>
    <row r="27" spans="2:15" ht="32.25" customHeight="1" thickBot="1" x14ac:dyDescent="0.3">
      <c r="B27" s="173" t="s">
        <v>92</v>
      </c>
      <c r="C27" s="173"/>
      <c r="D27" s="173"/>
      <c r="E27" s="173"/>
      <c r="L27" s="174" t="s">
        <v>93</v>
      </c>
      <c r="M27" s="174"/>
      <c r="N27" s="174"/>
      <c r="O27" s="174"/>
    </row>
    <row r="28" spans="2:15" ht="75.75" thickBot="1" x14ac:dyDescent="0.3">
      <c r="B28" s="23" t="s">
        <v>74</v>
      </c>
      <c r="C28" s="23" t="s">
        <v>75</v>
      </c>
      <c r="D28" s="65" t="s">
        <v>76</v>
      </c>
      <c r="E28" s="65" t="s">
        <v>77</v>
      </c>
      <c r="L28" s="23" t="s">
        <v>74</v>
      </c>
      <c r="M28" s="23" t="s">
        <v>75</v>
      </c>
      <c r="N28" s="65" t="s">
        <v>76</v>
      </c>
      <c r="O28" s="65" t="s">
        <v>77</v>
      </c>
    </row>
    <row r="29" spans="2:15" ht="15.75" thickBot="1" x14ac:dyDescent="0.3">
      <c r="B29" s="6" t="str">
        <f>IF(C$4="","Alternativa 1",C$4)</f>
        <v>LILI</v>
      </c>
      <c r="C29" s="6" t="str">
        <f>IF(C$5="","Alternativa 2",C$5)</f>
        <v>tre</v>
      </c>
      <c r="D29" s="12" t="s">
        <v>31</v>
      </c>
      <c r="E29" s="12">
        <v>3</v>
      </c>
      <c r="L29" s="6" t="str">
        <f>IF(C$4="","Alternativa 1",C$4)</f>
        <v>LILI</v>
      </c>
      <c r="M29" s="6" t="str">
        <f>IF(C$5="","Alternativa 2",C$5)</f>
        <v>tre</v>
      </c>
      <c r="N29" s="12" t="s">
        <v>31</v>
      </c>
      <c r="O29" s="12">
        <v>3</v>
      </c>
    </row>
    <row r="30" spans="2:15" ht="15.75" thickBot="1" x14ac:dyDescent="0.3">
      <c r="B30" s="6" t="str">
        <f>IF(D$2=2,"",IF(C$4="","Alternativa 1",C$4))</f>
        <v/>
      </c>
      <c r="C30" s="6" t="str">
        <f>IF(D$2=2,"",IF(C$6="","Alternativa 3",C$6))</f>
        <v/>
      </c>
      <c r="D30" s="12" t="s">
        <v>32</v>
      </c>
      <c r="E30" s="12">
        <v>8</v>
      </c>
      <c r="L30" s="6" t="str">
        <f>IF(D$2=2,"",IF(C$4="","Alternativa 1",C$4))</f>
        <v/>
      </c>
      <c r="M30" s="6" t="str">
        <f>IF(D$2=2,"",IF(C$6="","Alternativa 3",C$6))</f>
        <v/>
      </c>
      <c r="N30" s="12" t="s">
        <v>32</v>
      </c>
      <c r="O30" s="12">
        <v>8</v>
      </c>
    </row>
    <row r="31" spans="2:15" ht="15.75" thickBot="1" x14ac:dyDescent="0.3">
      <c r="B31" s="6" t="str">
        <f>IF($D$2&gt;3,IF($C$4="","Alternativa 1",$C$4),"")</f>
        <v/>
      </c>
      <c r="C31" s="6" t="str">
        <f>IF($D$2&gt;3,IF($C$7="","Alternativa 4",$C$7),"")</f>
        <v/>
      </c>
      <c r="D31" s="12" t="s">
        <v>32</v>
      </c>
      <c r="E31" s="12">
        <v>7</v>
      </c>
      <c r="L31" s="6" t="str">
        <f>IF($D$2&gt;3,IF($C$4="","Alternativa 1",$C$4),"")</f>
        <v/>
      </c>
      <c r="M31" s="6" t="str">
        <f>IF($D$2&gt;3,IF($C$7="","Alternativa 4",$C$7),"")</f>
        <v/>
      </c>
      <c r="N31" s="12" t="s">
        <v>32</v>
      </c>
      <c r="O31" s="12">
        <v>7</v>
      </c>
    </row>
    <row r="32" spans="2:15" ht="15.75" thickBot="1" x14ac:dyDescent="0.3">
      <c r="B32" s="6" t="str">
        <f>IF($D$2&gt;4,IF($C$4="","Alternativa 1",$C$4),"")</f>
        <v/>
      </c>
      <c r="C32" s="6" t="str">
        <f>IF($D$2&gt;4,IF($C$8="","Alternativa 5",$C$8),"")</f>
        <v/>
      </c>
      <c r="D32" s="12" t="s">
        <v>32</v>
      </c>
      <c r="E32" s="12">
        <v>3</v>
      </c>
      <c r="L32" s="6" t="str">
        <f>IF($D$2&gt;4,IF($C$4="","Alternativa 1",$C$4),"")</f>
        <v/>
      </c>
      <c r="M32" s="6" t="str">
        <f>IF($D$2&gt;4,IF($C$8="","Alternativa 5",$C$8),"")</f>
        <v/>
      </c>
      <c r="N32" s="12" t="s">
        <v>32</v>
      </c>
      <c r="O32" s="12">
        <v>3</v>
      </c>
    </row>
    <row r="33" spans="2:35" ht="15.75" thickBot="1" x14ac:dyDescent="0.3">
      <c r="B33" s="6" t="str">
        <f>IF($D$2=2,"",IF($C$5="","Alternativa 2",$C$5))</f>
        <v/>
      </c>
      <c r="C33" s="6" t="str">
        <f>IF($D$2=2,"",IF($C$6="","Alternativa 3",$C$6))</f>
        <v/>
      </c>
      <c r="D33" s="12" t="s">
        <v>31</v>
      </c>
      <c r="E33" s="12">
        <v>1</v>
      </c>
      <c r="L33" s="6" t="str">
        <f>IF($D$2=2,"",IF($C$5="","Alternativa 2",$C$5))</f>
        <v/>
      </c>
      <c r="M33" s="6" t="str">
        <f>IF($D$2=2,"",IF($C$6="","Alternativa 3",$C$6))</f>
        <v/>
      </c>
      <c r="N33" s="12" t="s">
        <v>31</v>
      </c>
      <c r="O33" s="12">
        <v>1</v>
      </c>
    </row>
    <row r="34" spans="2:35" ht="15.75" thickBot="1" x14ac:dyDescent="0.3">
      <c r="B34" s="6" t="str">
        <f>IF($D$2&gt;3,IF($C$5="","Alternativa 2",$C$5),"")</f>
        <v/>
      </c>
      <c r="C34" s="6" t="str">
        <f>IF($D$2&gt;3,IF($C$7="","Alternativa 4",$C$7),"")</f>
        <v/>
      </c>
      <c r="D34" s="12" t="s">
        <v>32</v>
      </c>
      <c r="E34" s="12">
        <v>7</v>
      </c>
      <c r="L34" s="6" t="str">
        <f>IF($D$2&gt;3,IF($C$5="","Alternativa 2",$C$5),"")</f>
        <v/>
      </c>
      <c r="M34" s="6" t="str">
        <f>IF($D$2&gt;3,IF($C$7="","Alternativa 4",$C$7),"")</f>
        <v/>
      </c>
      <c r="N34" s="12" t="s">
        <v>32</v>
      </c>
      <c r="O34" s="12">
        <v>7</v>
      </c>
    </row>
    <row r="35" spans="2:35" ht="15.75" thickBot="1" x14ac:dyDescent="0.3">
      <c r="B35" s="6" t="str">
        <f>IF($D$2&gt;4,IF($C$5="","Alternativa 2",$C$5),"")</f>
        <v/>
      </c>
      <c r="C35" s="6" t="str">
        <f>IF($D$2&gt;4,IF($C$8="","Alternativa 5",$C$8),"")</f>
        <v/>
      </c>
      <c r="D35" s="12" t="s">
        <v>31</v>
      </c>
      <c r="E35" s="12">
        <v>3</v>
      </c>
      <c r="L35" s="6" t="str">
        <f>IF($D$2&gt;4,IF($C$5="","Alternativa 2",$C$5),"")</f>
        <v/>
      </c>
      <c r="M35" s="6" t="str">
        <f>IF($D$2&gt;4,IF($C$8="","Alternativa 5",$C$8),"")</f>
        <v/>
      </c>
      <c r="N35" s="12" t="s">
        <v>31</v>
      </c>
      <c r="O35" s="12">
        <v>3</v>
      </c>
    </row>
    <row r="36" spans="2:35" ht="15.75" thickBot="1" x14ac:dyDescent="0.3">
      <c r="B36" s="6" t="str">
        <f>IF($D$2&gt;3,IF($C$6="","Alternativa 3",$C$6),"")</f>
        <v/>
      </c>
      <c r="C36" s="6" t="str">
        <f>IF($D$2&gt;3,IF($C$7="","Alternativa 4",$C$7),"")</f>
        <v/>
      </c>
      <c r="D36" s="12" t="s">
        <v>32</v>
      </c>
      <c r="E36" s="12">
        <v>7</v>
      </c>
      <c r="L36" s="6" t="str">
        <f>IF($D$2&gt;3,IF($C$6="","Alternativa 3",$C$6),"")</f>
        <v/>
      </c>
      <c r="M36" s="6" t="str">
        <f>IF($D$2&gt;3,IF($C$7="","Alternativa 4",$C$7),"")</f>
        <v/>
      </c>
      <c r="N36" s="12" t="s">
        <v>32</v>
      </c>
      <c r="O36" s="12">
        <v>7</v>
      </c>
    </row>
    <row r="37" spans="2:35" ht="15.75" thickBot="1" x14ac:dyDescent="0.3">
      <c r="B37" s="6" t="str">
        <f>IF($D$2&gt;4,IF($C$6="","Alternativa 3",$C$6),"")</f>
        <v/>
      </c>
      <c r="C37" s="6" t="str">
        <f>IF($D$2&gt;4,IF($C$8="","Alternativa 5",$C$8),"")</f>
        <v/>
      </c>
      <c r="D37" s="12" t="s">
        <v>32</v>
      </c>
      <c r="E37" s="12">
        <v>2</v>
      </c>
      <c r="L37" s="6" t="str">
        <f>IF($D$2&gt;4,IF($C$6="","Alternativa 3",$C$6),"")</f>
        <v/>
      </c>
      <c r="M37" s="6" t="str">
        <f>IF($D$2&gt;4,IF($C$8="","Alternativa 5",$C$8),"")</f>
        <v/>
      </c>
      <c r="N37" s="12" t="s">
        <v>32</v>
      </c>
      <c r="O37" s="12">
        <v>2</v>
      </c>
    </row>
    <row r="38" spans="2:35" ht="15.75" thickBot="1" x14ac:dyDescent="0.3">
      <c r="B38" s="6" t="str">
        <f>IF($D$2&gt;4,IF($C$7="","Alternativa 4",$C$7),"")</f>
        <v/>
      </c>
      <c r="C38" s="6" t="str">
        <f>IF($D$2&gt;4,IF($C$8="","Alternativa 5",$C$8),"")</f>
        <v/>
      </c>
      <c r="D38" s="12" t="s">
        <v>32</v>
      </c>
      <c r="E38" s="12">
        <v>1</v>
      </c>
      <c r="L38" s="6" t="str">
        <f>IF($D$2&gt;4,IF($C$7="","Alternativa 4",$C$7),"")</f>
        <v/>
      </c>
      <c r="M38" s="6" t="str">
        <f>IF($D$2&gt;4,IF($C$8="","Alternativa 5",$C$8),"")</f>
        <v/>
      </c>
      <c r="N38" s="12" t="s">
        <v>32</v>
      </c>
      <c r="O38" s="12">
        <v>1</v>
      </c>
    </row>
    <row r="40" spans="2:35" x14ac:dyDescent="0.25">
      <c r="C40" s="5" t="str">
        <f>'Matrices alternativas'!I29</f>
        <v>CRITERIOS CONSISTENTES</v>
      </c>
      <c r="M40" s="5" t="str">
        <f>'Matrices alternativas'!I39</f>
        <v>CRITERIOS CONSISTENTES</v>
      </c>
    </row>
    <row r="41" spans="2:35" ht="15.75" thickBot="1" x14ac:dyDescent="0.3"/>
    <row r="42" spans="2:35" ht="33.75" customHeight="1" thickBot="1" x14ac:dyDescent="0.3">
      <c r="B42" s="173" t="s">
        <v>94</v>
      </c>
      <c r="C42" s="173"/>
      <c r="D42" s="173"/>
      <c r="E42" s="173"/>
      <c r="L42" s="172" t="s">
        <v>95</v>
      </c>
      <c r="M42" s="172"/>
      <c r="N42" s="172"/>
      <c r="O42" s="172"/>
      <c r="V42" s="172" t="s">
        <v>96</v>
      </c>
      <c r="W42" s="172"/>
      <c r="X42" s="172"/>
      <c r="Y42" s="172"/>
      <c r="AF42" s="172" t="s">
        <v>97</v>
      </c>
      <c r="AG42" s="172"/>
      <c r="AH42" s="172"/>
      <c r="AI42" s="172"/>
    </row>
    <row r="43" spans="2:35" ht="75.75" thickBot="1" x14ac:dyDescent="0.3">
      <c r="B43" s="23" t="s">
        <v>74</v>
      </c>
      <c r="C43" s="23" t="s">
        <v>75</v>
      </c>
      <c r="D43" s="65" t="s">
        <v>76</v>
      </c>
      <c r="E43" s="65" t="s">
        <v>77</v>
      </c>
      <c r="L43" s="23" t="s">
        <v>74</v>
      </c>
      <c r="M43" s="23" t="s">
        <v>75</v>
      </c>
      <c r="N43" s="65" t="s">
        <v>76</v>
      </c>
      <c r="O43" s="65" t="s">
        <v>77</v>
      </c>
      <c r="V43" s="23" t="s">
        <v>74</v>
      </c>
      <c r="W43" s="23" t="s">
        <v>75</v>
      </c>
      <c r="X43" s="65" t="s">
        <v>76</v>
      </c>
      <c r="Y43" s="65" t="s">
        <v>77</v>
      </c>
      <c r="AF43" s="23" t="s">
        <v>74</v>
      </c>
      <c r="AG43" s="23" t="s">
        <v>75</v>
      </c>
      <c r="AH43" s="65" t="s">
        <v>76</v>
      </c>
      <c r="AI43" s="65" t="s">
        <v>77</v>
      </c>
    </row>
    <row r="44" spans="2:35" ht="15.75" thickBot="1" x14ac:dyDescent="0.3">
      <c r="B44" s="6" t="str">
        <f>IF(C$4="","Alternativa 1",C$4)</f>
        <v>LILI</v>
      </c>
      <c r="C44" s="6" t="str">
        <f>IF(C$5="","Alternativa 2",C$5)</f>
        <v>tre</v>
      </c>
      <c r="D44" s="12" t="s">
        <v>31</v>
      </c>
      <c r="E44" s="12">
        <v>3</v>
      </c>
      <c r="L44" s="6" t="str">
        <f>IF(C$4="","Alternativa 1",C$4)</f>
        <v>LILI</v>
      </c>
      <c r="M44" s="6" t="str">
        <f>IF(C$5="","Alternativa 2",C$5)</f>
        <v>tre</v>
      </c>
      <c r="N44" s="12" t="s">
        <v>31</v>
      </c>
      <c r="O44" s="12">
        <v>3</v>
      </c>
      <c r="V44" s="6" t="str">
        <f>IF(C$4="","Alternativa 1",C$4)</f>
        <v>LILI</v>
      </c>
      <c r="W44" s="6" t="str">
        <f>IF(C$5="","Alternativa 2",C$5)</f>
        <v>tre</v>
      </c>
      <c r="X44" s="12" t="s">
        <v>31</v>
      </c>
      <c r="Y44" s="12">
        <v>3</v>
      </c>
      <c r="AF44" s="6" t="str">
        <f>IF(C$4="","Alternativa 1",C$4)</f>
        <v>LILI</v>
      </c>
      <c r="AG44" s="6" t="str">
        <f>IF(C$5="","Alternativa 2",C$5)</f>
        <v>tre</v>
      </c>
      <c r="AH44" s="12" t="s">
        <v>31</v>
      </c>
      <c r="AI44" s="12">
        <v>3</v>
      </c>
    </row>
    <row r="45" spans="2:35" ht="15.75" thickBot="1" x14ac:dyDescent="0.3">
      <c r="B45" s="6" t="str">
        <f>IF(D$2=2,"",IF(C$4="","Alternativa 1",C$4))</f>
        <v/>
      </c>
      <c r="C45" s="6" t="str">
        <f>IF(D$2=2,"",IF(C$6="","Alternativa 3",C$6))</f>
        <v/>
      </c>
      <c r="D45" s="12" t="s">
        <v>32</v>
      </c>
      <c r="E45" s="12">
        <v>8</v>
      </c>
      <c r="L45" s="6" t="str">
        <f>IF(D$2=2,"",IF(C$4="","Alternativa 1",C$4))</f>
        <v/>
      </c>
      <c r="M45" s="6" t="str">
        <f>IF(D$2=2,"",IF(C$6="","Alternativa 3",C$6))</f>
        <v/>
      </c>
      <c r="N45" s="12" t="s">
        <v>32</v>
      </c>
      <c r="O45" s="12">
        <v>8</v>
      </c>
      <c r="V45" s="6" t="str">
        <f>IF(D$2=2,"",IF(C$4="","Alternativa 1",C$4))</f>
        <v/>
      </c>
      <c r="W45" s="6" t="str">
        <f>IF(D$2=2,"",IF(C$6="","Alternativa 3",C$6))</f>
        <v/>
      </c>
      <c r="X45" s="12" t="s">
        <v>32</v>
      </c>
      <c r="Y45" s="12">
        <v>8</v>
      </c>
      <c r="AF45" s="6" t="str">
        <f>IF(D$2=2,"",IF(C$4="","Alternativa 1",C$4))</f>
        <v/>
      </c>
      <c r="AG45" s="6" t="str">
        <f>IF(D$2=2,"",IF(C$6="","Alternativa 3",C$6))</f>
        <v/>
      </c>
      <c r="AH45" s="12" t="s">
        <v>32</v>
      </c>
      <c r="AI45" s="12">
        <v>8</v>
      </c>
    </row>
    <row r="46" spans="2:35" ht="15.75" thickBot="1" x14ac:dyDescent="0.3">
      <c r="B46" s="6" t="str">
        <f>IF($D$2&gt;3,IF($C$4="","Alternativa 1",$C$4),"")</f>
        <v/>
      </c>
      <c r="C46" s="6" t="str">
        <f>IF($D$2&gt;3,IF($C$7="","Alternativa 4",$C$7),"")</f>
        <v/>
      </c>
      <c r="D46" s="12" t="s">
        <v>32</v>
      </c>
      <c r="E46" s="12">
        <v>7</v>
      </c>
      <c r="L46" s="6" t="str">
        <f>IF($D$2&gt;3,IF($C$4="","Alternativa 1",$C$4),"")</f>
        <v/>
      </c>
      <c r="M46" s="6" t="str">
        <f>IF($D$2&gt;3,IF($C$7="","Alternativa 4",$C$7),"")</f>
        <v/>
      </c>
      <c r="N46" s="12" t="s">
        <v>32</v>
      </c>
      <c r="O46" s="12">
        <v>7</v>
      </c>
      <c r="V46" s="6" t="str">
        <f>IF($D$2&gt;3,IF($C$4="","Alternativa 1",$C$4),"")</f>
        <v/>
      </c>
      <c r="W46" s="6" t="str">
        <f>IF($D$2&gt;3,IF($C$7="","Alternativa 4",$C$7),"")</f>
        <v/>
      </c>
      <c r="X46" s="12" t="s">
        <v>32</v>
      </c>
      <c r="Y46" s="12">
        <v>7</v>
      </c>
      <c r="AF46" s="6" t="str">
        <f>IF($D$2&gt;3,IF($C$4="","Alternativa 1",$C$4),"")</f>
        <v/>
      </c>
      <c r="AG46" s="6" t="str">
        <f>IF($D$2&gt;3,IF($C$7="","Alternativa 4",$C$7),"")</f>
        <v/>
      </c>
      <c r="AH46" s="12" t="s">
        <v>32</v>
      </c>
      <c r="AI46" s="12">
        <v>7</v>
      </c>
    </row>
    <row r="47" spans="2:35" ht="15.75" thickBot="1" x14ac:dyDescent="0.3">
      <c r="B47" s="6" t="str">
        <f>IF($D$2&gt;4,IF($C$4="","Alternativa 1",$C$4),"")</f>
        <v/>
      </c>
      <c r="C47" s="6" t="str">
        <f>IF($D$2&gt;4,IF($C$8="","Alternativa 5",$C$8),"")</f>
        <v/>
      </c>
      <c r="D47" s="12" t="s">
        <v>32</v>
      </c>
      <c r="E47" s="12">
        <v>3</v>
      </c>
      <c r="L47" s="6" t="str">
        <f>IF($D$2&gt;4,IF($C$4="","Alternativa 1",$C$4),"")</f>
        <v/>
      </c>
      <c r="M47" s="6" t="str">
        <f>IF($D$2&gt;4,IF($C$8="","Alternativa 5",$C$8),"")</f>
        <v/>
      </c>
      <c r="N47" s="12" t="s">
        <v>32</v>
      </c>
      <c r="O47" s="12">
        <v>3</v>
      </c>
      <c r="V47" s="6" t="str">
        <f>IF($D$2&gt;4,IF($C$4="","Alternativa 1",$C$4),"")</f>
        <v/>
      </c>
      <c r="W47" s="6" t="str">
        <f>IF($D$2&gt;4,IF($C$8="","Alternativa 5",$C$8),"")</f>
        <v/>
      </c>
      <c r="X47" s="12" t="s">
        <v>32</v>
      </c>
      <c r="Y47" s="12">
        <v>3</v>
      </c>
      <c r="AF47" s="6" t="str">
        <f>IF($D$2&gt;4,IF($C$4="","Alternativa 1",$C$4),"")</f>
        <v/>
      </c>
      <c r="AG47" s="6" t="str">
        <f>IF($D$2&gt;4,IF($C$8="","Alternativa 5",$C$8),"")</f>
        <v/>
      </c>
      <c r="AH47" s="12" t="s">
        <v>32</v>
      </c>
      <c r="AI47" s="12">
        <v>3</v>
      </c>
    </row>
    <row r="48" spans="2:35" ht="15.75" thickBot="1" x14ac:dyDescent="0.3">
      <c r="B48" s="6" t="str">
        <f>IF($D$2=2,"",IF($C$5="","Alternativa 2",$C$5))</f>
        <v/>
      </c>
      <c r="C48" s="6" t="str">
        <f>IF($D$2=2,"",IF($C$6="","Alternativa 3",$C$6))</f>
        <v/>
      </c>
      <c r="D48" s="12" t="s">
        <v>31</v>
      </c>
      <c r="E48" s="12">
        <v>1</v>
      </c>
      <c r="L48" s="6" t="str">
        <f>IF($D$2=2,"",IF($C$5="","Alternativa 2",$C$5))</f>
        <v/>
      </c>
      <c r="M48" s="6" t="str">
        <f>IF($D$2=2,"",IF($C$6="","Alternativa 3",$C$6))</f>
        <v/>
      </c>
      <c r="N48" s="12" t="s">
        <v>31</v>
      </c>
      <c r="O48" s="12">
        <v>1</v>
      </c>
      <c r="V48" s="6" t="str">
        <f>IF($D$2=2,"",IF($C$5="","Alternativa 2",$C$5))</f>
        <v/>
      </c>
      <c r="W48" s="6" t="str">
        <f>IF($D$2=2,"",IF($C$6="","Alternativa 3",$C$6))</f>
        <v/>
      </c>
      <c r="X48" s="12" t="s">
        <v>31</v>
      </c>
      <c r="Y48" s="12">
        <v>1</v>
      </c>
      <c r="AF48" s="6" t="str">
        <f>IF($D$2=2,"",IF($C$5="","Alternativa 2",$C$5))</f>
        <v/>
      </c>
      <c r="AG48" s="6" t="str">
        <f>IF($D$2=2,"",IF($C$6="","Alternativa 3",$C$6))</f>
        <v/>
      </c>
      <c r="AH48" s="12" t="s">
        <v>31</v>
      </c>
      <c r="AI48" s="12">
        <v>1</v>
      </c>
    </row>
    <row r="49" spans="2:35" ht="15.75" thickBot="1" x14ac:dyDescent="0.3">
      <c r="B49" s="6" t="str">
        <f>IF($D$2&gt;3,IF($C$5="","Alternativa 2",$C$5),"")</f>
        <v/>
      </c>
      <c r="C49" s="6" t="str">
        <f>IF($D$2&gt;3,IF($C$7="","Alternativa 4",$C$7),"")</f>
        <v/>
      </c>
      <c r="D49" s="12" t="s">
        <v>32</v>
      </c>
      <c r="E49" s="12">
        <v>7</v>
      </c>
      <c r="L49" s="6" t="str">
        <f>IF($D$2&gt;3,IF($C$5="","Alternativa 2",$C$5),"")</f>
        <v/>
      </c>
      <c r="M49" s="6" t="str">
        <f>IF($D$2&gt;3,IF($C$7="","Alternativa 4",$C$7),"")</f>
        <v/>
      </c>
      <c r="N49" s="12" t="s">
        <v>32</v>
      </c>
      <c r="O49" s="12">
        <v>7</v>
      </c>
      <c r="V49" s="6" t="str">
        <f>IF($D$2&gt;3,IF($C$5="","Alternativa 2",$C$5),"")</f>
        <v/>
      </c>
      <c r="W49" s="6" t="str">
        <f>IF($D$2&gt;3,IF($C$7="","Alternativa 4",$C$7),"")</f>
        <v/>
      </c>
      <c r="X49" s="12" t="s">
        <v>32</v>
      </c>
      <c r="Y49" s="12">
        <v>7</v>
      </c>
      <c r="AF49" s="6" t="str">
        <f>IF($D$2&gt;3,IF($C$5="","Alternativa 2",$C$5),"")</f>
        <v/>
      </c>
      <c r="AG49" s="6" t="str">
        <f>IF($D$2&gt;3,IF($C$7="","Alternativa 4",$C$7),"")</f>
        <v/>
      </c>
      <c r="AH49" s="12" t="s">
        <v>32</v>
      </c>
      <c r="AI49" s="12">
        <v>7</v>
      </c>
    </row>
    <row r="50" spans="2:35" ht="15.75" thickBot="1" x14ac:dyDescent="0.3">
      <c r="B50" s="6" t="str">
        <f>IF($D$2&gt;4,IF($C$5="","Alternativa 2",$C$5),"")</f>
        <v/>
      </c>
      <c r="C50" s="6" t="str">
        <f>IF($D$2&gt;4,IF($C$8="","Alternativa 5",$C$8),"")</f>
        <v/>
      </c>
      <c r="D50" s="12" t="s">
        <v>31</v>
      </c>
      <c r="E50" s="12">
        <v>3</v>
      </c>
      <c r="L50" s="6" t="str">
        <f>IF($D$2&gt;4,IF($C$5="","Alternativa 2",$C$5),"")</f>
        <v/>
      </c>
      <c r="M50" s="6" t="str">
        <f>IF($D$2&gt;4,IF($C$8="","Alternativa 5",$C$8),"")</f>
        <v/>
      </c>
      <c r="N50" s="12" t="s">
        <v>31</v>
      </c>
      <c r="O50" s="12">
        <v>3</v>
      </c>
      <c r="V50" s="6" t="str">
        <f>IF($D$2&gt;4,IF($C$5="","Alternativa 2",$C$5),"")</f>
        <v/>
      </c>
      <c r="W50" s="6" t="str">
        <f>IF($D$2&gt;4,IF($C$8="","Alternativa 5",$C$8),"")</f>
        <v/>
      </c>
      <c r="X50" s="12" t="s">
        <v>31</v>
      </c>
      <c r="Y50" s="12">
        <v>3</v>
      </c>
      <c r="AF50" s="6" t="str">
        <f>IF($D$2&gt;4,IF($C$5="","Alternativa 2",$C$5),"")</f>
        <v/>
      </c>
      <c r="AG50" s="6" t="str">
        <f>IF($D$2&gt;4,IF($C$8="","Alternativa 5",$C$8),"")</f>
        <v/>
      </c>
      <c r="AH50" s="12" t="s">
        <v>31</v>
      </c>
      <c r="AI50" s="12">
        <v>3</v>
      </c>
    </row>
    <row r="51" spans="2:35" ht="15.75" thickBot="1" x14ac:dyDescent="0.3">
      <c r="B51" s="6" t="str">
        <f>IF($D$2&gt;3,IF($C$6="","Alternativa 3",$C$6),"")</f>
        <v/>
      </c>
      <c r="C51" s="6" t="str">
        <f>IF($D$2&gt;3,IF($C$7="","Alternativa 4",$C$7),"")</f>
        <v/>
      </c>
      <c r="D51" s="12" t="s">
        <v>32</v>
      </c>
      <c r="E51" s="12">
        <v>7</v>
      </c>
      <c r="L51" s="6" t="str">
        <f>IF($D$2&gt;3,IF($C$6="","Alternativa 3",$C$6),"")</f>
        <v/>
      </c>
      <c r="M51" s="6" t="str">
        <f>IF($D$2&gt;3,IF($C$7="","Alternativa 4",$C$7),"")</f>
        <v/>
      </c>
      <c r="N51" s="12" t="s">
        <v>32</v>
      </c>
      <c r="O51" s="12">
        <v>7</v>
      </c>
      <c r="V51" s="6" t="str">
        <f>IF($D$2&gt;3,IF($C$6="","Alternativa 3",$C$6),"")</f>
        <v/>
      </c>
      <c r="W51" s="6" t="str">
        <f>IF($D$2&gt;3,IF($C$7="","Alternativa 4",$C$7),"")</f>
        <v/>
      </c>
      <c r="X51" s="12" t="s">
        <v>32</v>
      </c>
      <c r="Y51" s="12">
        <v>7</v>
      </c>
      <c r="AF51" s="6" t="str">
        <f>IF($D$2&gt;3,IF($C$6="","Alternativa 3",$C$6),"")</f>
        <v/>
      </c>
      <c r="AG51" s="6" t="str">
        <f>IF($D$2&gt;3,IF($C$7="","Alternativa 4",$C$7),"")</f>
        <v/>
      </c>
      <c r="AH51" s="12" t="s">
        <v>32</v>
      </c>
      <c r="AI51" s="12">
        <v>7</v>
      </c>
    </row>
    <row r="52" spans="2:35" ht="15.75" thickBot="1" x14ac:dyDescent="0.3">
      <c r="B52" s="6" t="str">
        <f>IF($D$2&gt;4,IF($C$6="","Alternativa 3",$C$6),"")</f>
        <v/>
      </c>
      <c r="C52" s="6" t="str">
        <f>IF($D$2&gt;4,IF($C$8="","Alternativa 5",$C$8),"")</f>
        <v/>
      </c>
      <c r="D52" s="12" t="s">
        <v>32</v>
      </c>
      <c r="E52" s="12">
        <v>2</v>
      </c>
      <c r="L52" s="6" t="str">
        <f>IF($D$2&gt;4,IF($C$6="","Alternativa 3",$C$6),"")</f>
        <v/>
      </c>
      <c r="M52" s="6" t="str">
        <f>IF($D$2&gt;4,IF($C$8="","Alternativa 5",$C$8),"")</f>
        <v/>
      </c>
      <c r="N52" s="12" t="s">
        <v>32</v>
      </c>
      <c r="O52" s="12">
        <v>2</v>
      </c>
      <c r="V52" s="6" t="str">
        <f>IF($D$2&gt;4,IF($C$6="","Alternativa 3",$C$6),"")</f>
        <v/>
      </c>
      <c r="W52" s="6" t="str">
        <f>IF($D$2&gt;4,IF($C$8="","Alternativa 5",$C$8),"")</f>
        <v/>
      </c>
      <c r="X52" s="12" t="s">
        <v>32</v>
      </c>
      <c r="Y52" s="12">
        <v>2</v>
      </c>
      <c r="AF52" s="6" t="str">
        <f>IF($D$2&gt;4,IF($C$6="","Alternativa 3",$C$6),"")</f>
        <v/>
      </c>
      <c r="AG52" s="6" t="str">
        <f>IF($D$2&gt;4,IF($C$8="","Alternativa 5",$C$8),"")</f>
        <v/>
      </c>
      <c r="AH52" s="12" t="s">
        <v>32</v>
      </c>
      <c r="AI52" s="12">
        <v>2</v>
      </c>
    </row>
    <row r="53" spans="2:35" ht="15.75" thickBot="1" x14ac:dyDescent="0.3">
      <c r="B53" s="6" t="str">
        <f>IF($D$2&gt;4,IF($C$7="","Alternativa 4",$C$7),"")</f>
        <v/>
      </c>
      <c r="C53" s="6" t="str">
        <f>IF($D$2&gt;4,IF($C$8="","Alternativa 5",$C$8),"")</f>
        <v/>
      </c>
      <c r="D53" s="12" t="s">
        <v>32</v>
      </c>
      <c r="E53" s="12">
        <v>1</v>
      </c>
      <c r="L53" s="6" t="str">
        <f>IF($D$2&gt;4,IF($C$7="","Alternativa 4",$C$7),"")</f>
        <v/>
      </c>
      <c r="M53" s="6" t="str">
        <f>IF($D$2&gt;4,IF($C$8="","Alternativa 5",$C$8),"")</f>
        <v/>
      </c>
      <c r="N53" s="12" t="s">
        <v>32</v>
      </c>
      <c r="O53" s="12">
        <v>1</v>
      </c>
      <c r="V53" s="6" t="str">
        <f>IF($D$2&gt;4,IF($C$7="","Alternativa 4",$C$7),"")</f>
        <v/>
      </c>
      <c r="W53" s="6" t="str">
        <f>IF($D$2&gt;4,IF($C$8="","Alternativa 5",$C$8),"")</f>
        <v/>
      </c>
      <c r="X53" s="12" t="s">
        <v>32</v>
      </c>
      <c r="Y53" s="12">
        <v>1</v>
      </c>
      <c r="AF53" s="6" t="str">
        <f>IF($D$2&gt;4,IF($C$7="","Alternativa 4",$C$7),"")</f>
        <v/>
      </c>
      <c r="AG53" s="6" t="str">
        <f>IF($D$2&gt;4,IF($C$8="","Alternativa 5",$C$8),"")</f>
        <v/>
      </c>
      <c r="AH53" s="12" t="s">
        <v>32</v>
      </c>
      <c r="AI53" s="12">
        <v>1</v>
      </c>
    </row>
    <row r="55" spans="2:35" x14ac:dyDescent="0.25">
      <c r="C55" s="5" t="str">
        <f>'Matrices alternativas'!I49</f>
        <v>CRITERIOS CONSISTENTES</v>
      </c>
      <c r="M55" s="5" t="str">
        <f>'Matrices alternativas'!I59</f>
        <v>CRITERIOS CONSISTENTES</v>
      </c>
      <c r="W55" s="1" t="str">
        <f>'Matrices alternativas'!I69</f>
        <v>CRITERIOS CONSISTENTES</v>
      </c>
      <c r="AG55" s="1" t="str">
        <f>'Matrices alternativas'!I79</f>
        <v>CRITERIOS CONSISTENTES</v>
      </c>
    </row>
    <row r="56" spans="2:35" ht="15.75" thickBot="1" x14ac:dyDescent="0.3"/>
    <row r="57" spans="2:35" ht="30" customHeight="1" thickBot="1" x14ac:dyDescent="0.3">
      <c r="B57" s="172" t="s">
        <v>98</v>
      </c>
      <c r="C57" s="172"/>
      <c r="D57" s="172"/>
      <c r="E57" s="172"/>
      <c r="L57" s="172" t="s">
        <v>99</v>
      </c>
      <c r="M57" s="172"/>
      <c r="N57" s="172"/>
      <c r="O57" s="172"/>
    </row>
    <row r="58" spans="2:35" ht="75.75" thickBot="1" x14ac:dyDescent="0.3">
      <c r="B58" s="23" t="s">
        <v>74</v>
      </c>
      <c r="C58" s="23" t="s">
        <v>75</v>
      </c>
      <c r="D58" s="65" t="s">
        <v>76</v>
      </c>
      <c r="E58" s="65" t="s">
        <v>77</v>
      </c>
      <c r="L58" s="23" t="s">
        <v>74</v>
      </c>
      <c r="M58" s="23" t="s">
        <v>75</v>
      </c>
      <c r="N58" s="65" t="s">
        <v>76</v>
      </c>
      <c r="O58" s="65" t="s">
        <v>77</v>
      </c>
    </row>
    <row r="59" spans="2:35" ht="15.75" thickBot="1" x14ac:dyDescent="0.3">
      <c r="B59" s="6" t="str">
        <f>IF(C$4="","Alternativa 1",C$4)</f>
        <v>LILI</v>
      </c>
      <c r="C59" s="6" t="str">
        <f>IF(C$5="","Alternativa 2",C$5)</f>
        <v>tre</v>
      </c>
      <c r="D59" s="12" t="s">
        <v>31</v>
      </c>
      <c r="E59" s="12">
        <v>3</v>
      </c>
      <c r="L59" s="6" t="str">
        <f>IF(C$4="","Alternativa 1",C$4)</f>
        <v>LILI</v>
      </c>
      <c r="M59" s="6" t="str">
        <f>IF(C$5="","Alternativa 2",C$5)</f>
        <v>tre</v>
      </c>
      <c r="N59" s="12" t="s">
        <v>31</v>
      </c>
      <c r="O59" s="12">
        <v>3</v>
      </c>
    </row>
    <row r="60" spans="2:35" ht="15.75" thickBot="1" x14ac:dyDescent="0.3">
      <c r="B60" s="6" t="str">
        <f>IF(D$2=2,"",IF(C$4="","Alternativa 1",C$4))</f>
        <v/>
      </c>
      <c r="C60" s="6" t="str">
        <f>IF(D$2=2,"",IF(C$6="","Alternativa 3",C$6))</f>
        <v/>
      </c>
      <c r="D60" s="12" t="s">
        <v>32</v>
      </c>
      <c r="E60" s="12">
        <v>8</v>
      </c>
      <c r="L60" s="6" t="str">
        <f>IF(D$2=2,"",IF(C$4="","Alternativa 1",C$4))</f>
        <v/>
      </c>
      <c r="M60" s="6" t="str">
        <f>IF(D$2=2,"",IF(C$6="","Alternativa 3",C$6))</f>
        <v/>
      </c>
      <c r="N60" s="12" t="s">
        <v>32</v>
      </c>
      <c r="O60" s="12">
        <v>8</v>
      </c>
    </row>
    <row r="61" spans="2:35" ht="15.75" thickBot="1" x14ac:dyDescent="0.3">
      <c r="B61" s="6" t="str">
        <f>IF($D$2&gt;3,IF($C$4="","Alternativa 1",$C$4),"")</f>
        <v/>
      </c>
      <c r="C61" s="6" t="str">
        <f>IF($D$2&gt;3,IF($C$7="","Alternativa 4",$C$7),"")</f>
        <v/>
      </c>
      <c r="D61" s="12" t="s">
        <v>31</v>
      </c>
      <c r="E61" s="12">
        <v>8</v>
      </c>
      <c r="L61" s="6" t="str">
        <f>IF($D$2&gt;3,IF($C$4="","Alternativa 1",$C$4),"")</f>
        <v/>
      </c>
      <c r="M61" s="6" t="str">
        <f>IF($D$2&gt;3,IF($C$7="","Alternativa 4",$C$7),"")</f>
        <v/>
      </c>
      <c r="N61" s="12" t="s">
        <v>31</v>
      </c>
      <c r="O61" s="12">
        <v>7</v>
      </c>
    </row>
    <row r="62" spans="2:35" ht="15.75" thickBot="1" x14ac:dyDescent="0.3">
      <c r="B62" s="6" t="str">
        <f>IF($D$2&gt;4,IF($C$4="","Alternativa 1",$C$4),"")</f>
        <v/>
      </c>
      <c r="C62" s="6" t="str">
        <f>IF($D$2&gt;4,IF($C$8="","Alternativa 5",$C$8),"")</f>
        <v/>
      </c>
      <c r="D62" s="12" t="s">
        <v>32</v>
      </c>
      <c r="E62" s="12">
        <v>3</v>
      </c>
      <c r="L62" s="6" t="str">
        <f>IF($D$2&gt;4,IF($C$4="","Alternativa 1",$C$4),"")</f>
        <v/>
      </c>
      <c r="M62" s="6" t="str">
        <f>IF($D$2&gt;4,IF($C$8="","Alternativa 5",$C$8),"")</f>
        <v/>
      </c>
      <c r="N62" s="12" t="s">
        <v>32</v>
      </c>
      <c r="O62" s="12">
        <v>3</v>
      </c>
    </row>
    <row r="63" spans="2:35" ht="15.75" thickBot="1" x14ac:dyDescent="0.3">
      <c r="B63" s="6" t="str">
        <f>IF($D$2=2,"",IF($C$5="","Alternativa 2",$C$5))</f>
        <v/>
      </c>
      <c r="C63" s="6" t="str">
        <f>IF($D$2=2,"",IF($C$6="","Alternativa 3",$C$6))</f>
        <v/>
      </c>
      <c r="D63" s="12" t="s">
        <v>31</v>
      </c>
      <c r="E63" s="12">
        <v>1</v>
      </c>
      <c r="L63" s="6" t="str">
        <f>IF($D$2=2,"",IF($C$5="","Alternativa 2",$C$5))</f>
        <v/>
      </c>
      <c r="M63" s="6" t="str">
        <f>IF($D$2=2,"",IF($C$6="","Alternativa 3",$C$6))</f>
        <v/>
      </c>
      <c r="N63" s="12" t="s">
        <v>31</v>
      </c>
      <c r="O63" s="12">
        <v>1</v>
      </c>
    </row>
    <row r="64" spans="2:35" ht="15.75" thickBot="1" x14ac:dyDescent="0.3">
      <c r="B64" s="6" t="str">
        <f>IF($D$2&gt;3,IF($C$5="","Alternativa 2",$C$5),"")</f>
        <v/>
      </c>
      <c r="C64" s="6" t="str">
        <f>IF($D$2&gt;3,IF($C$7="","Alternativa 4",$C$7),"")</f>
        <v/>
      </c>
      <c r="D64" s="12" t="s">
        <v>32</v>
      </c>
      <c r="E64" s="12">
        <v>7</v>
      </c>
      <c r="L64" s="6" t="str">
        <f>IF($D$2&gt;3,IF($C$5="","Alternativa 2",$C$5),"")</f>
        <v/>
      </c>
      <c r="M64" s="6" t="str">
        <f>IF($D$2&gt;3,IF($C$7="","Alternativa 4",$C$7),"")</f>
        <v/>
      </c>
      <c r="N64" s="12" t="s">
        <v>32</v>
      </c>
      <c r="O64" s="12">
        <v>7</v>
      </c>
    </row>
    <row r="65" spans="2:15" ht="15.75" thickBot="1" x14ac:dyDescent="0.3">
      <c r="B65" s="6" t="str">
        <f>IF($D$2&gt;4,IF($C$5="","Alternativa 2",$C$5),"")</f>
        <v/>
      </c>
      <c r="C65" s="6" t="str">
        <f>IF($D$2&gt;4,IF($C$8="","Alternativa 5",$C$8),"")</f>
        <v/>
      </c>
      <c r="D65" s="12" t="s">
        <v>31</v>
      </c>
      <c r="E65" s="12">
        <v>3</v>
      </c>
      <c r="L65" s="6" t="str">
        <f>IF($D$2&gt;4,IF($C$5="","Alternativa 2",$C$5),"")</f>
        <v/>
      </c>
      <c r="M65" s="6" t="str">
        <f>IF($D$2&gt;4,IF($C$8="","Alternativa 5",$C$8),"")</f>
        <v/>
      </c>
      <c r="N65" s="12" t="s">
        <v>31</v>
      </c>
      <c r="O65" s="12">
        <v>3</v>
      </c>
    </row>
    <row r="66" spans="2:15" ht="15.75" thickBot="1" x14ac:dyDescent="0.3">
      <c r="B66" s="6" t="str">
        <f>IF($D$2&gt;3,IF($C$6="","Alternativa 3",$C$6),"")</f>
        <v/>
      </c>
      <c r="C66" s="6" t="str">
        <f>IF($D$2&gt;3,IF($C$7="","Alternativa 4",$C$7),"")</f>
        <v/>
      </c>
      <c r="D66" s="12" t="s">
        <v>32</v>
      </c>
      <c r="E66" s="12">
        <v>7</v>
      </c>
      <c r="L66" s="6" t="str">
        <f>IF($D$2&gt;3,IF($C$6="","Alternativa 3",$C$6),"")</f>
        <v/>
      </c>
      <c r="M66" s="6" t="str">
        <f>IF($D$2&gt;3,IF($C$7="","Alternativa 4",$C$7),"")</f>
        <v/>
      </c>
      <c r="N66" s="12" t="s">
        <v>32</v>
      </c>
      <c r="O66" s="12">
        <v>7</v>
      </c>
    </row>
    <row r="67" spans="2:15" ht="15.75" thickBot="1" x14ac:dyDescent="0.3">
      <c r="B67" s="6" t="str">
        <f>IF($D$2&gt;4,IF($C$6="","Alternativa 3",$C$6),"")</f>
        <v/>
      </c>
      <c r="C67" s="6" t="str">
        <f>IF($D$2&gt;4,IF($C$8="","Alternativa 5",$C$8),"")</f>
        <v/>
      </c>
      <c r="D67" s="12" t="s">
        <v>32</v>
      </c>
      <c r="E67" s="12">
        <v>2</v>
      </c>
      <c r="L67" s="6" t="str">
        <f>IF($D$2&gt;4,IF($C$6="","Alternativa 3",$C$6),"")</f>
        <v/>
      </c>
      <c r="M67" s="6" t="str">
        <f>IF($D$2&gt;4,IF($C$8="","Alternativa 5",$C$8),"")</f>
        <v/>
      </c>
      <c r="N67" s="12" t="s">
        <v>32</v>
      </c>
      <c r="O67" s="12">
        <v>2</v>
      </c>
    </row>
    <row r="68" spans="2:15" ht="15.75" thickBot="1" x14ac:dyDescent="0.3">
      <c r="B68" s="6" t="str">
        <f>IF($D$2&gt;4,IF($C$7="","Alternativa 4",$C$7),"")</f>
        <v/>
      </c>
      <c r="C68" s="6" t="str">
        <f>IF($D$2&gt;4,IF($C$8="","Alternativa 5",$C$8),"")</f>
        <v/>
      </c>
      <c r="D68" s="12" t="s">
        <v>32</v>
      </c>
      <c r="E68" s="12">
        <v>1</v>
      </c>
      <c r="L68" s="6" t="str">
        <f>IF($D$2&gt;4,IF($C$7="","Alternativa 4",$C$7),"")</f>
        <v/>
      </c>
      <c r="M68" s="6" t="str">
        <f>IF($D$2&gt;4,IF($C$8="","Alternativa 5",$C$8),"")</f>
        <v/>
      </c>
      <c r="N68" s="12" t="s">
        <v>32</v>
      </c>
      <c r="O68" s="12">
        <v>1</v>
      </c>
    </row>
    <row r="70" spans="2:15" x14ac:dyDescent="0.25">
      <c r="C70" s="1" t="str">
        <f>'Matrices alternativas'!I89</f>
        <v>CRITERIOS CONSISTENTES</v>
      </c>
      <c r="M70" s="1" t="str">
        <f>'Matrices alternativas'!I99</f>
        <v>CRITERIOS CONSISTENTES</v>
      </c>
    </row>
    <row r="71" spans="2:15" ht="15.75" thickBot="1" x14ac:dyDescent="0.3"/>
    <row r="72" spans="2:15" ht="34.5" customHeight="1" thickBot="1" x14ac:dyDescent="0.3">
      <c r="B72" s="173" t="s">
        <v>100</v>
      </c>
      <c r="C72" s="173"/>
      <c r="D72" s="173"/>
      <c r="E72" s="173"/>
      <c r="L72" s="174" t="s">
        <v>101</v>
      </c>
      <c r="M72" s="174"/>
      <c r="N72" s="174"/>
      <c r="O72" s="174"/>
    </row>
    <row r="73" spans="2:15" ht="75.75" thickBot="1" x14ac:dyDescent="0.3">
      <c r="B73" s="23" t="s">
        <v>74</v>
      </c>
      <c r="C73" s="23" t="s">
        <v>75</v>
      </c>
      <c r="D73" s="65" t="s">
        <v>76</v>
      </c>
      <c r="E73" s="65" t="s">
        <v>77</v>
      </c>
      <c r="L73" s="23" t="s">
        <v>74</v>
      </c>
      <c r="M73" s="23" t="s">
        <v>75</v>
      </c>
      <c r="N73" s="65" t="s">
        <v>76</v>
      </c>
      <c r="O73" s="65" t="s">
        <v>77</v>
      </c>
    </row>
    <row r="74" spans="2:15" ht="15.75" thickBot="1" x14ac:dyDescent="0.3">
      <c r="B74" s="6" t="str">
        <f>IF(C$4="","Alternativa 1",C$4)</f>
        <v>LILI</v>
      </c>
      <c r="C74" s="6" t="str">
        <f>IF(C$5="","Alternativa 2",C$5)</f>
        <v>tre</v>
      </c>
      <c r="D74" s="12" t="s">
        <v>31</v>
      </c>
      <c r="E74" s="12">
        <v>3</v>
      </c>
      <c r="L74" s="6" t="str">
        <f>IF(C$4="","Alternativa 1",C$4)</f>
        <v>LILI</v>
      </c>
      <c r="M74" s="6" t="str">
        <f>IF(C$5="","Alternativa 2",C$5)</f>
        <v>tre</v>
      </c>
      <c r="N74" s="12" t="s">
        <v>31</v>
      </c>
      <c r="O74" s="12">
        <v>3</v>
      </c>
    </row>
    <row r="75" spans="2:15" ht="15.75" thickBot="1" x14ac:dyDescent="0.3">
      <c r="B75" s="6" t="str">
        <f>IF(D$2=2,"",IF(C$4="","Alternativa 1",C$4))</f>
        <v/>
      </c>
      <c r="C75" s="6" t="str">
        <f>IF(D$2=2,"",IF(C$6="","Alternativa 3",C$6))</f>
        <v/>
      </c>
      <c r="D75" s="12" t="s">
        <v>32</v>
      </c>
      <c r="E75" s="12">
        <v>8</v>
      </c>
      <c r="L75" s="6" t="str">
        <f>IF(D$2=2,"",IF(C$4="","Alternativa 1",C$4))</f>
        <v/>
      </c>
      <c r="M75" s="6" t="str">
        <f>IF(D$2=2,"",IF(C$6="","Alternativa 3",C$6))</f>
        <v/>
      </c>
      <c r="N75" s="12" t="s">
        <v>32</v>
      </c>
      <c r="O75" s="12">
        <v>8</v>
      </c>
    </row>
    <row r="76" spans="2:15" ht="15.75" thickBot="1" x14ac:dyDescent="0.3">
      <c r="B76" s="6" t="str">
        <f>IF($D$2&gt;3,IF($C$4="","Alternativa 1",$C$4),"")</f>
        <v/>
      </c>
      <c r="C76" s="6" t="str">
        <f>IF($D$2&gt;3,IF($C$7="","Alternativa 4",$C$7),"")</f>
        <v/>
      </c>
      <c r="D76" s="12" t="s">
        <v>31</v>
      </c>
      <c r="E76" s="12">
        <v>8</v>
      </c>
      <c r="L76" s="6" t="str">
        <f>IF($D$2&gt;3,IF($C$4="","Alternativa 1",$C$4),"")</f>
        <v/>
      </c>
      <c r="M76" s="6" t="str">
        <f>IF($D$2&gt;3,IF($C$7="","Alternativa 4",$C$7),"")</f>
        <v/>
      </c>
      <c r="N76" s="12" t="s">
        <v>31</v>
      </c>
      <c r="O76" s="12">
        <v>7</v>
      </c>
    </row>
    <row r="77" spans="2:15" ht="15.75" thickBot="1" x14ac:dyDescent="0.3">
      <c r="B77" s="6" t="str">
        <f>IF($D$2&gt;4,IF($C$4="","Alternativa 1",$C$4),"")</f>
        <v/>
      </c>
      <c r="C77" s="6" t="str">
        <f>IF($D$2&gt;4,IF($C$8="","Alternativa 5",$C$8),"")</f>
        <v/>
      </c>
      <c r="D77" s="12" t="s">
        <v>32</v>
      </c>
      <c r="E77" s="12">
        <v>3</v>
      </c>
      <c r="L77" s="6" t="str">
        <f>IF($D$2&gt;4,IF($C$4="","Alternativa 1",$C$4),"")</f>
        <v/>
      </c>
      <c r="M77" s="6" t="str">
        <f>IF($D$2&gt;4,IF($C$8="","Alternativa 5",$C$8),"")</f>
        <v/>
      </c>
      <c r="N77" s="12" t="s">
        <v>32</v>
      </c>
      <c r="O77" s="12">
        <v>3</v>
      </c>
    </row>
    <row r="78" spans="2:15" ht="15.75" thickBot="1" x14ac:dyDescent="0.3">
      <c r="B78" s="6" t="str">
        <f>IF($D$2=2,"",IF($C$5="","Alternativa 2",$C$5))</f>
        <v/>
      </c>
      <c r="C78" s="6" t="str">
        <f>IF($D$2=2,"",IF($C$6="","Alternativa 3",$C$6))</f>
        <v/>
      </c>
      <c r="D78" s="12" t="s">
        <v>31</v>
      </c>
      <c r="E78" s="12">
        <v>1</v>
      </c>
      <c r="L78" s="6" t="str">
        <f>IF($D$2=2,"",IF($C$5="","Alternativa 2",$C$5))</f>
        <v/>
      </c>
      <c r="M78" s="6" t="str">
        <f>IF($D$2=2,"",IF($C$6="","Alternativa 3",$C$6))</f>
        <v/>
      </c>
      <c r="N78" s="12" t="s">
        <v>31</v>
      </c>
      <c r="O78" s="12">
        <v>1</v>
      </c>
    </row>
    <row r="79" spans="2:15" ht="15.75" thickBot="1" x14ac:dyDescent="0.3">
      <c r="B79" s="6" t="str">
        <f>IF($D$2&gt;3,IF($C$5="","Alternativa 2",$C$5),"")</f>
        <v/>
      </c>
      <c r="C79" s="6" t="str">
        <f>IF($D$2&gt;3,IF($C$7="","Alternativa 4",$C$7),"")</f>
        <v/>
      </c>
      <c r="D79" s="12" t="s">
        <v>32</v>
      </c>
      <c r="E79" s="12">
        <v>7</v>
      </c>
      <c r="L79" s="6" t="str">
        <f>IF($D$2&gt;3,IF($C$5="","Alternativa 2",$C$5),"")</f>
        <v/>
      </c>
      <c r="M79" s="6" t="str">
        <f>IF($D$2&gt;3,IF($C$7="","Alternativa 4",$C$7),"")</f>
        <v/>
      </c>
      <c r="N79" s="12" t="s">
        <v>31</v>
      </c>
      <c r="O79" s="12">
        <v>7</v>
      </c>
    </row>
    <row r="80" spans="2:15" ht="15.75" thickBot="1" x14ac:dyDescent="0.3">
      <c r="B80" s="6" t="str">
        <f>IF($D$2&gt;4,IF($C$5="","Alternativa 2",$C$5),"")</f>
        <v/>
      </c>
      <c r="C80" s="6" t="str">
        <f>IF($D$2&gt;4,IF($C$8="","Alternativa 5",$C$8),"")</f>
        <v/>
      </c>
      <c r="D80" s="12" t="s">
        <v>31</v>
      </c>
      <c r="E80" s="12">
        <v>3</v>
      </c>
      <c r="L80" s="6" t="str">
        <f>IF($D$2&gt;4,IF($C$5="","Alternativa 2",$C$5),"")</f>
        <v/>
      </c>
      <c r="M80" s="6" t="str">
        <f>IF($D$2&gt;4,IF($C$8="","Alternativa 5",$C$8),"")</f>
        <v/>
      </c>
      <c r="N80" s="12" t="s">
        <v>31</v>
      </c>
      <c r="O80" s="12">
        <v>3</v>
      </c>
    </row>
    <row r="81" spans="2:15" ht="15.75" thickBot="1" x14ac:dyDescent="0.3">
      <c r="B81" s="6" t="str">
        <f>IF($D$2&gt;3,IF($C$6="","Alternativa 3",$C$6),"")</f>
        <v/>
      </c>
      <c r="C81" s="6" t="str">
        <f>IF($D$2&gt;3,IF($C$7="","Alternativa 4",$C$7),"")</f>
        <v/>
      </c>
      <c r="D81" s="12" t="s">
        <v>32</v>
      </c>
      <c r="E81" s="12">
        <v>7</v>
      </c>
      <c r="L81" s="6" t="str">
        <f>IF($D$2&gt;3,IF($C$6="","Alternativa 3",$C$6),"")</f>
        <v/>
      </c>
      <c r="M81" s="6" t="str">
        <f>IF($D$2&gt;3,IF($C$7="","Alternativa 4",$C$7),"")</f>
        <v/>
      </c>
      <c r="N81" s="12" t="s">
        <v>31</v>
      </c>
      <c r="O81" s="12">
        <v>7</v>
      </c>
    </row>
    <row r="82" spans="2:15" ht="15.75" thickBot="1" x14ac:dyDescent="0.3">
      <c r="B82" s="6" t="str">
        <f>IF($D$2&gt;4,IF($C$6="","Alternativa 3",$C$6),"")</f>
        <v/>
      </c>
      <c r="C82" s="6" t="str">
        <f>IF($D$2&gt;4,IF($C$8="","Alternativa 5",$C$8),"")</f>
        <v/>
      </c>
      <c r="D82" s="12" t="s">
        <v>32</v>
      </c>
      <c r="E82" s="12">
        <v>2</v>
      </c>
      <c r="L82" s="6" t="str">
        <f>IF($D$2&gt;4,IF($C$6="","Alternativa 3",$C$6),"")</f>
        <v/>
      </c>
      <c r="M82" s="6" t="str">
        <f>IF($D$2&gt;4,IF($C$8="","Alternativa 5",$C$8),"")</f>
        <v/>
      </c>
      <c r="N82" s="12" t="s">
        <v>32</v>
      </c>
      <c r="O82" s="12">
        <v>2</v>
      </c>
    </row>
    <row r="83" spans="2:15" ht="15.75" thickBot="1" x14ac:dyDescent="0.3">
      <c r="B83" s="6" t="str">
        <f>IF($D$2&gt;4,IF($C$7="","Alternativa 4",$C$7),"")</f>
        <v/>
      </c>
      <c r="C83" s="6" t="str">
        <f>IF($D$2&gt;4,IF($C$8="","Alternativa 5",$C$8),"")</f>
        <v/>
      </c>
      <c r="D83" s="12" t="s">
        <v>32</v>
      </c>
      <c r="E83" s="12">
        <v>9</v>
      </c>
      <c r="L83" s="6" t="str">
        <f>IF($D$2&gt;4,IF($C$7="","Alternativa 4",$C$7),"")</f>
        <v/>
      </c>
      <c r="M83" s="6" t="str">
        <f>IF($D$2&gt;4,IF($C$8="","Alternativa 5",$C$8),"")</f>
        <v/>
      </c>
      <c r="N83" s="12" t="s">
        <v>32</v>
      </c>
      <c r="O83" s="12">
        <v>7</v>
      </c>
    </row>
    <row r="85" spans="2:15" x14ac:dyDescent="0.25">
      <c r="C85" s="1" t="str">
        <f>'Matrices alternativas'!I109</f>
        <v>CRITERIOS CONSISTENTES</v>
      </c>
      <c r="M85" s="1" t="str">
        <f>'Matrices alternativas'!I119</f>
        <v>CRITERIOS CONSISTENTES</v>
      </c>
    </row>
    <row r="86" spans="2:15" s="102" customFormat="1" x14ac:dyDescent="0.25"/>
    <row r="87" spans="2:15" s="102" customFormat="1" ht="15.75" thickBot="1" x14ac:dyDescent="0.3"/>
    <row r="88" spans="2:15" ht="15.75" thickBot="1" x14ac:dyDescent="0.3">
      <c r="B88" s="169" t="s">
        <v>123</v>
      </c>
      <c r="C88" s="170"/>
      <c r="D88" s="170"/>
      <c r="E88" s="170"/>
      <c r="F88" s="170"/>
      <c r="G88" s="170"/>
      <c r="H88" s="170"/>
      <c r="I88" s="170"/>
      <c r="J88" s="170"/>
      <c r="K88" s="170"/>
      <c r="L88" s="170"/>
      <c r="M88" s="170"/>
      <c r="N88" s="170"/>
      <c r="O88" s="171"/>
    </row>
    <row r="89" spans="2:15" ht="108.75" customHeight="1" thickBot="1" x14ac:dyDescent="0.3">
      <c r="B89" s="136"/>
      <c r="C89" s="99" t="s">
        <v>48</v>
      </c>
      <c r="D89" s="99" t="s">
        <v>121</v>
      </c>
      <c r="E89" s="99" t="s">
        <v>71</v>
      </c>
      <c r="F89" s="99" t="s">
        <v>54</v>
      </c>
      <c r="G89" s="137" t="s">
        <v>57</v>
      </c>
      <c r="H89" s="99" t="s">
        <v>58</v>
      </c>
      <c r="I89" s="137" t="s">
        <v>59</v>
      </c>
      <c r="J89" s="99" t="s">
        <v>60</v>
      </c>
      <c r="K89" s="137" t="s">
        <v>64</v>
      </c>
      <c r="L89" s="99" t="s">
        <v>63</v>
      </c>
      <c r="M89" s="101" t="s">
        <v>67</v>
      </c>
      <c r="N89" s="100" t="s">
        <v>68</v>
      </c>
      <c r="O89" s="141" t="s">
        <v>122</v>
      </c>
    </row>
    <row r="90" spans="2:15" ht="15.75" thickBot="1" x14ac:dyDescent="0.3">
      <c r="B90" s="136" t="str">
        <f>IF(C$4="","Alternativa 1",C$4)</f>
        <v>LILI</v>
      </c>
      <c r="C90" s="12">
        <f>'Matrices alternativas'!N4</f>
        <v>9.9581224021395918E-4</v>
      </c>
      <c r="D90" s="12">
        <f>'Matrices alternativas'!N14</f>
        <v>4.1824114088986293E-2</v>
      </c>
      <c r="E90" s="12">
        <f>'Matrices alternativas'!N24</f>
        <v>4.7467840751604602E-2</v>
      </c>
      <c r="F90" s="12">
        <f>'Matrices alternativas'!N34</f>
        <v>2.3733920375802301E-2</v>
      </c>
      <c r="G90" s="63">
        <f>'Matrices alternativas'!N44</f>
        <v>1.9187558794413596E-3</v>
      </c>
      <c r="H90" s="12">
        <f>'Matrices alternativas'!N54</f>
        <v>7.9151743174911784E-4</v>
      </c>
      <c r="I90" s="63">
        <f>'Matrices alternativas'!N64</f>
        <v>5.5455230589729213E-3</v>
      </c>
      <c r="J90" s="12">
        <f>'Matrices alternativas'!N74</f>
        <v>1.3387181825527649E-2</v>
      </c>
      <c r="K90" s="63">
        <f>'Matrices alternativas'!N84</f>
        <v>3.4982380172857786E-3</v>
      </c>
      <c r="L90" s="12">
        <f>'Matrices alternativas'!N94</f>
        <v>2.098942810371467E-2</v>
      </c>
      <c r="M90" s="12">
        <f>'Matrices alternativas'!N104</f>
        <v>1.3486860702563159E-2</v>
      </c>
      <c r="N90" s="63">
        <f>'Matrices alternativas'!N114</f>
        <v>0.12138174632306839</v>
      </c>
      <c r="O90" s="142">
        <f>SUM(C90:N90)</f>
        <v>0.29502093879893021</v>
      </c>
    </row>
    <row r="91" spans="2:15" ht="15.75" thickBot="1" x14ac:dyDescent="0.3">
      <c r="B91" s="98" t="str">
        <f>IF(B$5="","Alternativa 2",B$5)</f>
        <v>Alternativa 2</v>
      </c>
      <c r="C91" s="13">
        <f>'Matrices alternativas'!N5</f>
        <v>6.9706856814977141E-3</v>
      </c>
      <c r="D91" s="13">
        <f>'Matrices alternativas'!N15</f>
        <v>1.3941371362995432E-2</v>
      </c>
      <c r="E91" s="13">
        <f>'Matrices alternativas'!N25</f>
        <v>1.58226135838682E-2</v>
      </c>
      <c r="F91" s="13">
        <f>'Matrices alternativas'!N35</f>
        <v>7.9113067919340998E-3</v>
      </c>
      <c r="G91" s="138">
        <f>'Matrices alternativas'!N45</f>
        <v>6.3958529314711999E-4</v>
      </c>
      <c r="H91" s="13">
        <f>'Matrices alternativas'!N55</f>
        <v>2.6383914391637261E-4</v>
      </c>
      <c r="I91" s="138">
        <f>'Matrices alternativas'!N65</f>
        <v>1.8485076863243072E-3</v>
      </c>
      <c r="J91" s="13">
        <f>'Matrices alternativas'!N75</f>
        <v>4.4623939418425495E-3</v>
      </c>
      <c r="K91" s="138">
        <f>'Matrices alternativas'!N85</f>
        <v>1.1660793390952597E-3</v>
      </c>
      <c r="L91" s="13">
        <f>'Matrices alternativas'!N95</f>
        <v>6.9964760345715572E-3</v>
      </c>
      <c r="M91" s="13">
        <f>'Matrices alternativas'!N105</f>
        <v>4.4956202341877192E-3</v>
      </c>
      <c r="N91" s="138">
        <f>'Matrices alternativas'!N115</f>
        <v>4.0460582107689463E-2</v>
      </c>
      <c r="O91" s="143">
        <f t="shared" ref="O91:O94" si="0">SUM(C91:N91)</f>
        <v>0.1049790612010698</v>
      </c>
    </row>
    <row r="92" spans="2:15" ht="15.75" thickBot="1" x14ac:dyDescent="0.3">
      <c r="B92" s="136" t="str">
        <f>IF($D$2&gt;3,IF($C$6="","Alternativa 3",$C$6),"")</f>
        <v/>
      </c>
      <c r="C92" s="12">
        <f>'Matrices alternativas'!N6</f>
        <v>0</v>
      </c>
      <c r="D92" s="12">
        <f>'Matrices alternativas'!N16</f>
        <v>0</v>
      </c>
      <c r="E92" s="12">
        <f>'Matrices alternativas'!N26</f>
        <v>0</v>
      </c>
      <c r="F92" s="12">
        <f>'Matrices alternativas'!N36</f>
        <v>0</v>
      </c>
      <c r="G92" s="63">
        <f>'Matrices alternativas'!N46</f>
        <v>0</v>
      </c>
      <c r="H92" s="12">
        <f>'Matrices alternativas'!N56</f>
        <v>0</v>
      </c>
      <c r="I92" s="63">
        <f>'Matrices alternativas'!N66</f>
        <v>0</v>
      </c>
      <c r="J92" s="12">
        <f>'Matrices alternativas'!N76</f>
        <v>0</v>
      </c>
      <c r="K92" s="63">
        <f>'Matrices alternativas'!N86</f>
        <v>0</v>
      </c>
      <c r="L92" s="12">
        <f>'Matrices alternativas'!N96</f>
        <v>0</v>
      </c>
      <c r="M92" s="12">
        <f>'Matrices alternativas'!N106</f>
        <v>0</v>
      </c>
      <c r="N92" s="63">
        <f>'Matrices alternativas'!N116</f>
        <v>0</v>
      </c>
      <c r="O92" s="142">
        <f t="shared" si="0"/>
        <v>0</v>
      </c>
    </row>
    <row r="93" spans="2:15" ht="15.75" thickBot="1" x14ac:dyDescent="0.3">
      <c r="B93" s="136" t="str">
        <f>IF($D$2&gt;4,IF($C$7="","Alternativa 4",$C$7),"")</f>
        <v/>
      </c>
      <c r="C93" s="12">
        <f>'Matrices alternativas'!N7</f>
        <v>0</v>
      </c>
      <c r="D93" s="12">
        <f>'Matrices alternativas'!N17</f>
        <v>0</v>
      </c>
      <c r="E93" s="12">
        <f>'Matrices alternativas'!N27</f>
        <v>0</v>
      </c>
      <c r="F93" s="12">
        <f>'Matrices alternativas'!N37</f>
        <v>0</v>
      </c>
      <c r="G93" s="63">
        <f>'Matrices alternativas'!N47</f>
        <v>0</v>
      </c>
      <c r="H93" s="12">
        <f>'Matrices alternativas'!N57</f>
        <v>0</v>
      </c>
      <c r="I93" s="63">
        <f>'Matrices alternativas'!N67</f>
        <v>0</v>
      </c>
      <c r="J93" s="12">
        <f>'Matrices alternativas'!N77</f>
        <v>0</v>
      </c>
      <c r="K93" s="63">
        <f>'Matrices alternativas'!N87</f>
        <v>0</v>
      </c>
      <c r="L93" s="12">
        <f>'Matrices alternativas'!N97</f>
        <v>0</v>
      </c>
      <c r="M93" s="12">
        <f>'Matrices alternativas'!N107</f>
        <v>0</v>
      </c>
      <c r="N93" s="63">
        <f>'Matrices alternativas'!N117</f>
        <v>0</v>
      </c>
      <c r="O93" s="142">
        <f t="shared" si="0"/>
        <v>0</v>
      </c>
    </row>
    <row r="94" spans="2:15" ht="15.75" thickBot="1" x14ac:dyDescent="0.3">
      <c r="B94" s="139" t="str">
        <f>IF($D$2&gt;4,IF($C$8="","Alternativa 5",$C$8),"")</f>
        <v/>
      </c>
      <c r="C94" s="14">
        <f>'Matrices alternativas'!N8</f>
        <v>0</v>
      </c>
      <c r="D94" s="14">
        <f>'Matrices alternativas'!N18</f>
        <v>0</v>
      </c>
      <c r="E94" s="14">
        <f>'Matrices alternativas'!N28</f>
        <v>0</v>
      </c>
      <c r="F94" s="14">
        <f>'Matrices alternativas'!N38</f>
        <v>0</v>
      </c>
      <c r="G94" s="140">
        <f>'Matrices alternativas'!N48</f>
        <v>0</v>
      </c>
      <c r="H94" s="14">
        <f>'Matrices alternativas'!N58</f>
        <v>0</v>
      </c>
      <c r="I94" s="140">
        <f>'Matrices alternativas'!N68</f>
        <v>0</v>
      </c>
      <c r="J94" s="14">
        <f>'Matrices alternativas'!N78</f>
        <v>0</v>
      </c>
      <c r="K94" s="140">
        <f>'Matrices alternativas'!N88</f>
        <v>0</v>
      </c>
      <c r="L94" s="14">
        <f>'Matrices alternativas'!N98</f>
        <v>0</v>
      </c>
      <c r="M94" s="14">
        <f>'Matrices alternativas'!N108</f>
        <v>0</v>
      </c>
      <c r="N94" s="140">
        <f>'Matrices alternativas'!N118</f>
        <v>0</v>
      </c>
      <c r="O94" s="144">
        <f t="shared" si="0"/>
        <v>0</v>
      </c>
    </row>
  </sheetData>
  <sheetProtection algorithmName="SHA-512" hashValue="cvoegl3sBaKs9qtSuL4UkOcf+j2/feSgnahiYCOVmBHOH4m0sAKpIO++aD7meRnJzJqbrDpbfQfI+ihlzGofsw==" saltValue="Tq19sdm7KM1wi3vAqjkCYg==" spinCount="100000" sheet="1" objects="1" scenarios="1"/>
  <protectedRanges>
    <protectedRange sqref="D2" name="número de alternativas"/>
    <protectedRange sqref="C4:D8" name="nombre alternativas"/>
    <protectedRange sqref="D14:E23" name="consolidación de la solución"/>
    <protectedRange sqref="N14:O23" name="documentación y soporte técnico"/>
    <protectedRange sqref="D29:E38" name="eficiencia de uso"/>
    <protectedRange sqref="N29:O38" name="efectividad"/>
    <protectedRange sqref="D44:E53" name="flexibilidad"/>
    <protectedRange sqref="N44:O53" name="interoperabilidad"/>
    <protectedRange sqref="X44:Y53" name="portabilidad"/>
    <protectedRange sqref="AH44:AI53" name="Compatibilidad"/>
    <protectedRange sqref="D59:E68" name="tolerancia ante fallos"/>
    <protectedRange sqref="N59:O68" name="tiempo de respuesta"/>
    <protectedRange sqref="D74:E83" name="CAPEX"/>
    <protectedRange sqref="N74:O83" name="opex"/>
  </protectedRanges>
  <mergeCells count="34">
    <mergeCell ref="K3:O3"/>
    <mergeCell ref="G2:O2"/>
    <mergeCell ref="B12:E12"/>
    <mergeCell ref="H6:J6"/>
    <mergeCell ref="H7:J7"/>
    <mergeCell ref="H8:J8"/>
    <mergeCell ref="H9:J9"/>
    <mergeCell ref="H5:J5"/>
    <mergeCell ref="H4:J4"/>
    <mergeCell ref="H3:J3"/>
    <mergeCell ref="C8:D8"/>
    <mergeCell ref="C3:D3"/>
    <mergeCell ref="C4:D4"/>
    <mergeCell ref="C5:D5"/>
    <mergeCell ref="C6:D6"/>
    <mergeCell ref="K4:O4"/>
    <mergeCell ref="K5:O5"/>
    <mergeCell ref="K6:O6"/>
    <mergeCell ref="K7:O7"/>
    <mergeCell ref="C7:D7"/>
    <mergeCell ref="K8:O8"/>
    <mergeCell ref="L12:O12"/>
    <mergeCell ref="B27:E27"/>
    <mergeCell ref="L27:O27"/>
    <mergeCell ref="B42:E42"/>
    <mergeCell ref="L42:O42"/>
    <mergeCell ref="K9:O9"/>
    <mergeCell ref="B88:O88"/>
    <mergeCell ref="V42:Y42"/>
    <mergeCell ref="AF42:AI42"/>
    <mergeCell ref="B57:E57"/>
    <mergeCell ref="L57:O57"/>
    <mergeCell ref="B72:E72"/>
    <mergeCell ref="L72:O72"/>
  </mergeCells>
  <phoneticPr fontId="3" type="noConversion"/>
  <conditionalFormatting sqref="B6:D6">
    <cfRule type="expression" dxfId="431" priority="133">
      <formula>$D$2&lt;3</formula>
    </cfRule>
  </conditionalFormatting>
  <conditionalFormatting sqref="B7:D7">
    <cfRule type="expression" dxfId="430" priority="132">
      <formula>$D$2&lt;4</formula>
    </cfRule>
  </conditionalFormatting>
  <conditionalFormatting sqref="B8:D8">
    <cfRule type="expression" dxfId="429" priority="131">
      <formula>$D$2&lt;5</formula>
    </cfRule>
  </conditionalFormatting>
  <conditionalFormatting sqref="B15:E15">
    <cfRule type="expression" dxfId="428" priority="129">
      <formula>$D$2&lt;3</formula>
    </cfRule>
  </conditionalFormatting>
  <conditionalFormatting sqref="B18:E18">
    <cfRule type="expression" dxfId="427" priority="128">
      <formula>$D$2&lt;3</formula>
    </cfRule>
  </conditionalFormatting>
  <conditionalFormatting sqref="B16:E16">
    <cfRule type="expression" dxfId="426" priority="127">
      <formula>$D$2&lt;4</formula>
    </cfRule>
  </conditionalFormatting>
  <conditionalFormatting sqref="B19:E19">
    <cfRule type="expression" dxfId="425" priority="126">
      <formula>$D$2&lt;4</formula>
    </cfRule>
  </conditionalFormatting>
  <conditionalFormatting sqref="B21:E21">
    <cfRule type="expression" dxfId="424" priority="125">
      <formula>$D$2&lt;4</formula>
    </cfRule>
  </conditionalFormatting>
  <conditionalFormatting sqref="B17:E17">
    <cfRule type="expression" dxfId="423" priority="124">
      <formula>$D$2&lt;5</formula>
    </cfRule>
  </conditionalFormatting>
  <conditionalFormatting sqref="B20:E20">
    <cfRule type="expression" dxfId="422" priority="123">
      <formula>$D$2&lt;5</formula>
    </cfRule>
  </conditionalFormatting>
  <conditionalFormatting sqref="B22:E22">
    <cfRule type="expression" dxfId="421" priority="122">
      <formula>$D$2&lt;5</formula>
    </cfRule>
  </conditionalFormatting>
  <conditionalFormatting sqref="B23:E23">
    <cfRule type="expression" dxfId="420" priority="121">
      <formula>$D$2&lt;5</formula>
    </cfRule>
  </conditionalFormatting>
  <conditionalFormatting sqref="N15:O15">
    <cfRule type="expression" dxfId="419" priority="120">
      <formula>$D$2&lt;3</formula>
    </cfRule>
  </conditionalFormatting>
  <conditionalFormatting sqref="L18:O18">
    <cfRule type="expression" dxfId="418" priority="119">
      <formula>$D$2&lt;3</formula>
    </cfRule>
  </conditionalFormatting>
  <conditionalFormatting sqref="L16:O16">
    <cfRule type="expression" dxfId="417" priority="118">
      <formula>$D$2&lt;4</formula>
    </cfRule>
  </conditionalFormatting>
  <conditionalFormatting sqref="L19:O19">
    <cfRule type="expression" dxfId="416" priority="117">
      <formula>$D$2&lt;4</formula>
    </cfRule>
  </conditionalFormatting>
  <conditionalFormatting sqref="L21:O21">
    <cfRule type="expression" dxfId="415" priority="116">
      <formula>$D$2&lt;4</formula>
    </cfRule>
  </conditionalFormatting>
  <conditionalFormatting sqref="L17:O17">
    <cfRule type="expression" dxfId="414" priority="115">
      <formula>$D$2&lt;5</formula>
    </cfRule>
  </conditionalFormatting>
  <conditionalFormatting sqref="L20:O20">
    <cfRule type="expression" dxfId="413" priority="114">
      <formula>$D$2&lt;5</formula>
    </cfRule>
  </conditionalFormatting>
  <conditionalFormatting sqref="L22:O22">
    <cfRule type="expression" dxfId="412" priority="113">
      <formula>$D$2&lt;5</formula>
    </cfRule>
  </conditionalFormatting>
  <conditionalFormatting sqref="L23:O23">
    <cfRule type="expression" dxfId="411" priority="112">
      <formula>$D$2&lt;5</formula>
    </cfRule>
  </conditionalFormatting>
  <conditionalFormatting sqref="L15">
    <cfRule type="expression" dxfId="410" priority="111">
      <formula>$D$2&lt;3</formula>
    </cfRule>
  </conditionalFormatting>
  <conditionalFormatting sqref="M15">
    <cfRule type="expression" dxfId="409" priority="110">
      <formula>$D$2&lt;3</formula>
    </cfRule>
  </conditionalFormatting>
  <conditionalFormatting sqref="B30:E30">
    <cfRule type="expression" dxfId="408" priority="109">
      <formula>$D$2&lt;3</formula>
    </cfRule>
  </conditionalFormatting>
  <conditionalFormatting sqref="B33:E33">
    <cfRule type="expression" dxfId="407" priority="108">
      <formula>$D$2&lt;3</formula>
    </cfRule>
  </conditionalFormatting>
  <conditionalFormatting sqref="B31:E31">
    <cfRule type="expression" dxfId="406" priority="107">
      <formula>$D$2&lt;4</formula>
    </cfRule>
  </conditionalFormatting>
  <conditionalFormatting sqref="B34:E34">
    <cfRule type="expression" dxfId="405" priority="106">
      <formula>$D$2&lt;4</formula>
    </cfRule>
  </conditionalFormatting>
  <conditionalFormatting sqref="B36:E36">
    <cfRule type="expression" dxfId="404" priority="105">
      <formula>$D$2&lt;4</formula>
    </cfRule>
  </conditionalFormatting>
  <conditionalFormatting sqref="B32:E32">
    <cfRule type="expression" dxfId="403" priority="104">
      <formula>$D$2&lt;5</formula>
    </cfRule>
  </conditionalFormatting>
  <conditionalFormatting sqref="B35:E35">
    <cfRule type="expression" dxfId="402" priority="103">
      <formula>$D$2&lt;5</formula>
    </cfRule>
  </conditionalFormatting>
  <conditionalFormatting sqref="B37:E37">
    <cfRule type="expression" dxfId="401" priority="102">
      <formula>$D$2&lt;5</formula>
    </cfRule>
  </conditionalFormatting>
  <conditionalFormatting sqref="B38:E38">
    <cfRule type="expression" dxfId="400" priority="101">
      <formula>$D$2&lt;5</formula>
    </cfRule>
  </conditionalFormatting>
  <conditionalFormatting sqref="L30:O30">
    <cfRule type="expression" dxfId="399" priority="100">
      <formula>$D$2&lt;3</formula>
    </cfRule>
  </conditionalFormatting>
  <conditionalFormatting sqref="L33:O33">
    <cfRule type="expression" dxfId="398" priority="99">
      <formula>$D$2&lt;3</formula>
    </cfRule>
  </conditionalFormatting>
  <conditionalFormatting sqref="L31:O31">
    <cfRule type="expression" dxfId="397" priority="98">
      <formula>$D$2&lt;4</formula>
    </cfRule>
  </conditionalFormatting>
  <conditionalFormatting sqref="L34:O34">
    <cfRule type="expression" dxfId="396" priority="97">
      <formula>$D$2&lt;4</formula>
    </cfRule>
  </conditionalFormatting>
  <conditionalFormatting sqref="L36:O36">
    <cfRule type="expression" dxfId="395" priority="96">
      <formula>$D$2&lt;4</formula>
    </cfRule>
  </conditionalFormatting>
  <conditionalFormatting sqref="L32:O32">
    <cfRule type="expression" dxfId="394" priority="95">
      <formula>$D$2&lt;5</formula>
    </cfRule>
  </conditionalFormatting>
  <conditionalFormatting sqref="L35:O35">
    <cfRule type="expression" dxfId="393" priority="94">
      <formula>$D$2&lt;5</formula>
    </cfRule>
  </conditionalFormatting>
  <conditionalFormatting sqref="L37:O37">
    <cfRule type="expression" dxfId="392" priority="93">
      <formula>$D$2&lt;5</formula>
    </cfRule>
  </conditionalFormatting>
  <conditionalFormatting sqref="L38:O38">
    <cfRule type="expression" dxfId="391" priority="92">
      <formula>$D$2&lt;5</formula>
    </cfRule>
  </conditionalFormatting>
  <conditionalFormatting sqref="B45:E45">
    <cfRule type="expression" dxfId="390" priority="91">
      <formula>$D$2&lt;3</formula>
    </cfRule>
  </conditionalFormatting>
  <conditionalFormatting sqref="B48:E48">
    <cfRule type="expression" dxfId="389" priority="90">
      <formula>$D$2&lt;3</formula>
    </cfRule>
  </conditionalFormatting>
  <conditionalFormatting sqref="B46:E46">
    <cfRule type="expression" dxfId="388" priority="89">
      <formula>$D$2&lt;4</formula>
    </cfRule>
  </conditionalFormatting>
  <conditionalFormatting sqref="B49:E49">
    <cfRule type="expression" dxfId="387" priority="88">
      <formula>$D$2&lt;4</formula>
    </cfRule>
  </conditionalFormatting>
  <conditionalFormatting sqref="B51:E51">
    <cfRule type="expression" dxfId="386" priority="87">
      <formula>$D$2&lt;4</formula>
    </cfRule>
  </conditionalFormatting>
  <conditionalFormatting sqref="B47:E47">
    <cfRule type="expression" dxfId="385" priority="86">
      <formula>$D$2&lt;5</formula>
    </cfRule>
  </conditionalFormatting>
  <conditionalFormatting sqref="B50:E50">
    <cfRule type="expression" dxfId="384" priority="85">
      <formula>$D$2&lt;5</formula>
    </cfRule>
  </conditionalFormatting>
  <conditionalFormatting sqref="B52:E52">
    <cfRule type="expression" dxfId="383" priority="84">
      <formula>$D$2&lt;5</formula>
    </cfRule>
  </conditionalFormatting>
  <conditionalFormatting sqref="B53:E53">
    <cfRule type="expression" dxfId="382" priority="83">
      <formula>$D$2&lt;5</formula>
    </cfRule>
  </conditionalFormatting>
  <conditionalFormatting sqref="L45:O45">
    <cfRule type="expression" dxfId="381" priority="82">
      <formula>$D$2&lt;3</formula>
    </cfRule>
  </conditionalFormatting>
  <conditionalFormatting sqref="L48:O48">
    <cfRule type="expression" dxfId="380" priority="81">
      <formula>$D$2&lt;3</formula>
    </cfRule>
  </conditionalFormatting>
  <conditionalFormatting sqref="L46:O46">
    <cfRule type="expression" dxfId="379" priority="80">
      <formula>$D$2&lt;4</formula>
    </cfRule>
  </conditionalFormatting>
  <conditionalFormatting sqref="L49:O49">
    <cfRule type="expression" dxfId="378" priority="79">
      <formula>$D$2&lt;4</formula>
    </cfRule>
  </conditionalFormatting>
  <conditionalFormatting sqref="L51:O51">
    <cfRule type="expression" dxfId="377" priority="78">
      <formula>$D$2&lt;4</formula>
    </cfRule>
  </conditionalFormatting>
  <conditionalFormatting sqref="L47:O47">
    <cfRule type="expression" dxfId="376" priority="77">
      <formula>$D$2&lt;5</formula>
    </cfRule>
  </conditionalFormatting>
  <conditionalFormatting sqref="L50:O50">
    <cfRule type="expression" dxfId="375" priority="76">
      <formula>$D$2&lt;5</formula>
    </cfRule>
  </conditionalFormatting>
  <conditionalFormatting sqref="L52:O52">
    <cfRule type="expression" dxfId="374" priority="75">
      <formula>$D$2&lt;5</formula>
    </cfRule>
  </conditionalFormatting>
  <conditionalFormatting sqref="L53:O53">
    <cfRule type="expression" dxfId="373" priority="74">
      <formula>$D$2&lt;5</formula>
    </cfRule>
  </conditionalFormatting>
  <conditionalFormatting sqref="V45:Y45">
    <cfRule type="expression" dxfId="372" priority="73">
      <formula>$D$2&lt;3</formula>
    </cfRule>
  </conditionalFormatting>
  <conditionalFormatting sqref="V48:Y48">
    <cfRule type="expression" dxfId="371" priority="72">
      <formula>$D$2&lt;3</formula>
    </cfRule>
  </conditionalFormatting>
  <conditionalFormatting sqref="V46:Y46">
    <cfRule type="expression" dxfId="370" priority="71">
      <formula>$D$2&lt;4</formula>
    </cfRule>
  </conditionalFormatting>
  <conditionalFormatting sqref="V49:Y49">
    <cfRule type="expression" dxfId="369" priority="70">
      <formula>$D$2&lt;4</formula>
    </cfRule>
  </conditionalFormatting>
  <conditionalFormatting sqref="V51:Y51">
    <cfRule type="expression" dxfId="368" priority="69">
      <formula>$D$2&lt;4</formula>
    </cfRule>
  </conditionalFormatting>
  <conditionalFormatting sqref="V47:Y47">
    <cfRule type="expression" dxfId="367" priority="68">
      <formula>$D$2&lt;5</formula>
    </cfRule>
  </conditionalFormatting>
  <conditionalFormatting sqref="V50:Y50">
    <cfRule type="expression" dxfId="366" priority="67">
      <formula>$D$2&lt;5</formula>
    </cfRule>
  </conditionalFormatting>
  <conditionalFormatting sqref="V52:Y52">
    <cfRule type="expression" dxfId="365" priority="66">
      <formula>$D$2&lt;5</formula>
    </cfRule>
  </conditionalFormatting>
  <conditionalFormatting sqref="V53:Y53">
    <cfRule type="expression" dxfId="364" priority="65">
      <formula>$D$2&lt;5</formula>
    </cfRule>
  </conditionalFormatting>
  <conditionalFormatting sqref="AF45:AI45">
    <cfRule type="expression" dxfId="363" priority="64">
      <formula>$D$2&lt;3</formula>
    </cfRule>
  </conditionalFormatting>
  <conditionalFormatting sqref="AF48:AI48">
    <cfRule type="expression" dxfId="362" priority="63">
      <formula>$D$2&lt;3</formula>
    </cfRule>
  </conditionalFormatting>
  <conditionalFormatting sqref="AF46:AI46">
    <cfRule type="expression" dxfId="361" priority="62">
      <formula>$D$2&lt;4</formula>
    </cfRule>
  </conditionalFormatting>
  <conditionalFormatting sqref="AF49:AI49">
    <cfRule type="expression" dxfId="360" priority="61">
      <formula>$D$2&lt;4</formula>
    </cfRule>
  </conditionalFormatting>
  <conditionalFormatting sqref="AF51:AI51">
    <cfRule type="expression" dxfId="359" priority="60">
      <formula>$D$2&lt;4</formula>
    </cfRule>
  </conditionalFormatting>
  <conditionalFormatting sqref="AF47:AI47">
    <cfRule type="expression" dxfId="358" priority="59">
      <formula>$D$2&lt;5</formula>
    </cfRule>
  </conditionalFormatting>
  <conditionalFormatting sqref="AF50:AI50">
    <cfRule type="expression" dxfId="357" priority="58">
      <formula>$D$2&lt;5</formula>
    </cfRule>
  </conditionalFormatting>
  <conditionalFormatting sqref="AF52:AI52">
    <cfRule type="expression" dxfId="356" priority="57">
      <formula>$D$2&lt;5</formula>
    </cfRule>
  </conditionalFormatting>
  <conditionalFormatting sqref="AF53:AI53">
    <cfRule type="expression" dxfId="355" priority="56">
      <formula>$D$2&lt;5</formula>
    </cfRule>
  </conditionalFormatting>
  <conditionalFormatting sqref="B60:E60">
    <cfRule type="expression" dxfId="354" priority="55">
      <formula>$D$2&lt;3</formula>
    </cfRule>
  </conditionalFormatting>
  <conditionalFormatting sqref="B63:E63">
    <cfRule type="expression" dxfId="353" priority="54">
      <formula>$D$2&lt;3</formula>
    </cfRule>
  </conditionalFormatting>
  <conditionalFormatting sqref="B61:E61">
    <cfRule type="expression" dxfId="352" priority="53">
      <formula>$D$2&lt;4</formula>
    </cfRule>
  </conditionalFormatting>
  <conditionalFormatting sqref="B64:E64">
    <cfRule type="expression" dxfId="351" priority="52">
      <formula>$D$2&lt;4</formula>
    </cfRule>
  </conditionalFormatting>
  <conditionalFormatting sqref="B66:E66">
    <cfRule type="expression" dxfId="350" priority="51">
      <formula>$D$2&lt;4</formula>
    </cfRule>
  </conditionalFormatting>
  <conditionalFormatting sqref="B62:E62">
    <cfRule type="expression" dxfId="349" priority="50">
      <formula>$D$2&lt;5</formula>
    </cfRule>
  </conditionalFormatting>
  <conditionalFormatting sqref="B65:E65">
    <cfRule type="expression" dxfId="348" priority="49">
      <formula>$D$2&lt;5</formula>
    </cfRule>
  </conditionalFormatting>
  <conditionalFormatting sqref="B67:E67">
    <cfRule type="expression" dxfId="347" priority="48">
      <formula>$D$2&lt;5</formula>
    </cfRule>
  </conditionalFormatting>
  <conditionalFormatting sqref="B68:E68">
    <cfRule type="expression" dxfId="346" priority="47">
      <formula>$D$2&lt;5</formula>
    </cfRule>
  </conditionalFormatting>
  <conditionalFormatting sqref="L60:O60">
    <cfRule type="expression" dxfId="345" priority="46">
      <formula>$D$2&lt;3</formula>
    </cfRule>
  </conditionalFormatting>
  <conditionalFormatting sqref="L63:O63">
    <cfRule type="expression" dxfId="344" priority="45">
      <formula>$D$2&lt;3</formula>
    </cfRule>
  </conditionalFormatting>
  <conditionalFormatting sqref="L61:O61">
    <cfRule type="expression" dxfId="343" priority="44">
      <formula>$D$2&lt;4</formula>
    </cfRule>
  </conditionalFormatting>
  <conditionalFormatting sqref="L64:O64">
    <cfRule type="expression" dxfId="342" priority="43">
      <formula>$D$2&lt;4</formula>
    </cfRule>
  </conditionalFormatting>
  <conditionalFormatting sqref="L66:O66">
    <cfRule type="expression" dxfId="341" priority="42">
      <formula>$D$2&lt;4</formula>
    </cfRule>
  </conditionalFormatting>
  <conditionalFormatting sqref="L62:O62">
    <cfRule type="expression" dxfId="340" priority="41">
      <formula>$D$2&lt;5</formula>
    </cfRule>
  </conditionalFormatting>
  <conditionalFormatting sqref="L65:O65">
    <cfRule type="expression" dxfId="339" priority="40">
      <formula>$D$2&lt;5</formula>
    </cfRule>
  </conditionalFormatting>
  <conditionalFormatting sqref="L67:O67">
    <cfRule type="expression" dxfId="338" priority="39">
      <formula>$D$2&lt;5</formula>
    </cfRule>
  </conditionalFormatting>
  <conditionalFormatting sqref="L68:O68">
    <cfRule type="expression" dxfId="337" priority="38">
      <formula>$D$2&lt;5</formula>
    </cfRule>
  </conditionalFormatting>
  <conditionalFormatting sqref="B75:E75">
    <cfRule type="expression" dxfId="336" priority="37">
      <formula>$D$2&lt;3</formula>
    </cfRule>
  </conditionalFormatting>
  <conditionalFormatting sqref="B78:E78">
    <cfRule type="expression" dxfId="335" priority="36">
      <formula>$D$2&lt;3</formula>
    </cfRule>
  </conditionalFormatting>
  <conditionalFormatting sqref="B76:E76">
    <cfRule type="expression" dxfId="334" priority="35">
      <formula>$D$2&lt;4</formula>
    </cfRule>
  </conditionalFormatting>
  <conditionalFormatting sqref="B79:E79">
    <cfRule type="expression" dxfId="333" priority="34">
      <formula>$D$2&lt;4</formula>
    </cfRule>
  </conditionalFormatting>
  <conditionalFormatting sqref="B81:E81">
    <cfRule type="expression" dxfId="332" priority="33">
      <formula>$D$2&lt;4</formula>
    </cfRule>
  </conditionalFormatting>
  <conditionalFormatting sqref="B77:E77">
    <cfRule type="expression" dxfId="331" priority="32">
      <formula>$D$2&lt;5</formula>
    </cfRule>
  </conditionalFormatting>
  <conditionalFormatting sqref="B80:E80">
    <cfRule type="expression" dxfId="330" priority="31">
      <formula>$D$2&lt;5</formula>
    </cfRule>
  </conditionalFormatting>
  <conditionalFormatting sqref="B82:E82">
    <cfRule type="expression" dxfId="329" priority="30">
      <formula>$D$2&lt;5</formula>
    </cfRule>
  </conditionalFormatting>
  <conditionalFormatting sqref="B83:E83">
    <cfRule type="expression" dxfId="328" priority="29">
      <formula>$D$2&lt;5</formula>
    </cfRule>
  </conditionalFormatting>
  <conditionalFormatting sqref="L75:O75">
    <cfRule type="expression" dxfId="327" priority="28">
      <formula>$D$2&lt;3</formula>
    </cfRule>
  </conditionalFormatting>
  <conditionalFormatting sqref="L78:O78">
    <cfRule type="expression" dxfId="326" priority="27">
      <formula>$D$2&lt;3</formula>
    </cfRule>
  </conditionalFormatting>
  <conditionalFormatting sqref="L76:O76">
    <cfRule type="expression" dxfId="325" priority="26">
      <formula>$D$2&lt;4</formula>
    </cfRule>
  </conditionalFormatting>
  <conditionalFormatting sqref="L79:O79">
    <cfRule type="expression" dxfId="324" priority="25">
      <formula>$D$2&lt;4</formula>
    </cfRule>
  </conditionalFormatting>
  <conditionalFormatting sqref="L81:O81">
    <cfRule type="expression" dxfId="323" priority="24">
      <formula>$D$2&lt;4</formula>
    </cfRule>
  </conditionalFormatting>
  <conditionalFormatting sqref="L77:O77">
    <cfRule type="expression" dxfId="322" priority="23">
      <formula>$D$2&lt;5</formula>
    </cfRule>
  </conditionalFormatting>
  <conditionalFormatting sqref="L80:O80">
    <cfRule type="expression" dxfId="321" priority="22">
      <formula>$D$2&lt;5</formula>
    </cfRule>
  </conditionalFormatting>
  <conditionalFormatting sqref="L82:O82">
    <cfRule type="expression" dxfId="320" priority="21">
      <formula>$D$2&lt;5</formula>
    </cfRule>
  </conditionalFormatting>
  <conditionalFormatting sqref="L83:O83">
    <cfRule type="expression" dxfId="319" priority="20">
      <formula>$D$2&lt;5</formula>
    </cfRule>
  </conditionalFormatting>
  <conditionalFormatting sqref="B92">
    <cfRule type="expression" dxfId="318" priority="6">
      <formula>$D$2&lt;4</formula>
    </cfRule>
  </conditionalFormatting>
  <conditionalFormatting sqref="B93">
    <cfRule type="expression" dxfId="317" priority="5">
      <formula>$D$2&lt;5</formula>
    </cfRule>
  </conditionalFormatting>
  <conditionalFormatting sqref="B94">
    <cfRule type="expression" dxfId="316" priority="4">
      <formula>$D$2&lt;5</formula>
    </cfRule>
  </conditionalFormatting>
  <conditionalFormatting sqref="B92:O92">
    <cfRule type="expression" dxfId="315" priority="3">
      <formula>$D$2=2</formula>
    </cfRule>
  </conditionalFormatting>
  <conditionalFormatting sqref="B93:O93">
    <cfRule type="expression" dxfId="314" priority="2">
      <formula>$D$2&lt;4</formula>
    </cfRule>
  </conditionalFormatting>
  <conditionalFormatting sqref="B94:O94">
    <cfRule type="expression" dxfId="313" priority="1">
      <formula>$D$2&lt;5</formula>
    </cfRule>
  </conditionalFormatting>
  <dataValidations count="3">
    <dataValidation type="custom" allowBlank="1" showInputMessage="1" showErrorMessage="1" errorTitle="Error" error="Superó el número especificado de alternativas." sqref="C6:D6" xr:uid="{B3243415-8CD1-4B1D-9DD2-5B3FD345C1F4}">
      <formula1>D2&gt;2</formula1>
    </dataValidation>
    <dataValidation type="custom" allowBlank="1" showInputMessage="1" showErrorMessage="1" errorTitle="Error" error="Superó el número de alternativas especificado." sqref="C7:D7" xr:uid="{C13EF7A6-C6D5-40A4-B2F7-FA4065F75583}">
      <formula1>D2&gt;3</formula1>
    </dataValidation>
    <dataValidation type="custom" allowBlank="1" showInputMessage="1" showErrorMessage="1" errorTitle="Error" error="Superó el número de alternativas especificado." sqref="C8:D8" xr:uid="{05EBFA99-7E94-4110-BA7D-68C209535A77}">
      <formula1>D2&gt;4</formula1>
    </dataValidation>
  </dataValidations>
  <pageMargins left="0.7" right="0.7" top="0.75" bottom="0.75" header="0.3" footer="0.3"/>
  <pageSetup paperSize="9" orientation="portrait" horizontalDpi="0" verticalDpi="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9" id="{6DC1616C-D9CA-4DDB-A504-CF38CD845F43}">
            <xm:f>'Matrices alternativas'!$Q$10&gt;0.1</xm:f>
            <x14:dxf>
              <font>
                <color rgb="FFFF0000"/>
              </font>
            </x14:dxf>
          </x14:cfRule>
          <xm:sqref>C25</xm:sqref>
        </x14:conditionalFormatting>
        <x14:conditionalFormatting xmlns:xm="http://schemas.microsoft.com/office/excel/2006/main">
          <x14:cfRule type="expression" priority="18" id="{C52ADAF4-6F00-46F1-AC3C-DABBBC33BAA4}">
            <xm:f>'Matrices alternativas'!$Q$20&gt;0.1</xm:f>
            <x14:dxf>
              <font>
                <color rgb="FFFF0000"/>
              </font>
            </x14:dxf>
          </x14:cfRule>
          <xm:sqref>M25</xm:sqref>
        </x14:conditionalFormatting>
        <x14:conditionalFormatting xmlns:xm="http://schemas.microsoft.com/office/excel/2006/main">
          <x14:cfRule type="expression" priority="17" id="{522D813C-D0C4-4527-9396-6731755B0FE6}">
            <xm:f>'Matrices alternativas'!$Q$30&gt;0.1</xm:f>
            <x14:dxf>
              <font>
                <color rgb="FFFF0000"/>
              </font>
            </x14:dxf>
          </x14:cfRule>
          <xm:sqref>C40</xm:sqref>
        </x14:conditionalFormatting>
        <x14:conditionalFormatting xmlns:xm="http://schemas.microsoft.com/office/excel/2006/main">
          <x14:cfRule type="expression" priority="16" id="{EB24FEB4-56EE-4146-A0FB-A1E90F586391}">
            <xm:f>'Matrices alternativas'!$Q$40&gt;0.1</xm:f>
            <x14:dxf>
              <font>
                <color rgb="FFFF0000"/>
              </font>
            </x14:dxf>
          </x14:cfRule>
          <xm:sqref>M40</xm:sqref>
        </x14:conditionalFormatting>
        <x14:conditionalFormatting xmlns:xm="http://schemas.microsoft.com/office/excel/2006/main">
          <x14:cfRule type="expression" priority="15" id="{3B108640-A20E-4105-8E97-2588710C4169}">
            <xm:f>'Matrices alternativas'!$Q$50&gt;0.1</xm:f>
            <x14:dxf>
              <font>
                <color rgb="FFFF0000"/>
              </font>
            </x14:dxf>
          </x14:cfRule>
          <xm:sqref>C55</xm:sqref>
        </x14:conditionalFormatting>
        <x14:conditionalFormatting xmlns:xm="http://schemas.microsoft.com/office/excel/2006/main">
          <x14:cfRule type="expression" priority="14" id="{C18AD03B-A0CE-4F88-9889-E18461956372}">
            <xm:f>'Matrices alternativas'!$Q$60&gt;0.1</xm:f>
            <x14:dxf>
              <font>
                <color rgb="FFFF0000"/>
              </font>
            </x14:dxf>
          </x14:cfRule>
          <xm:sqref>M55</xm:sqref>
        </x14:conditionalFormatting>
        <x14:conditionalFormatting xmlns:xm="http://schemas.microsoft.com/office/excel/2006/main">
          <x14:cfRule type="expression" priority="13" id="{85BE2540-9016-4AB3-BAAD-F332D254E3E6}">
            <xm:f>'Matrices alternativas'!$Q$70&gt;0.1</xm:f>
            <x14:dxf>
              <font>
                <color rgb="FFFF0000"/>
              </font>
            </x14:dxf>
          </x14:cfRule>
          <xm:sqref>W55</xm:sqref>
        </x14:conditionalFormatting>
        <x14:conditionalFormatting xmlns:xm="http://schemas.microsoft.com/office/excel/2006/main">
          <x14:cfRule type="expression" priority="12" id="{010C9016-DFD5-4EA7-98F4-CE49CC98F03C}">
            <xm:f>'Matrices alternativas'!$Q$80&gt;0.1</xm:f>
            <x14:dxf>
              <font>
                <color rgb="FFFF0000"/>
              </font>
            </x14:dxf>
          </x14:cfRule>
          <xm:sqref>AG55</xm:sqref>
        </x14:conditionalFormatting>
        <x14:conditionalFormatting xmlns:xm="http://schemas.microsoft.com/office/excel/2006/main">
          <x14:cfRule type="expression" priority="11" id="{7E0E7B26-9623-42FD-A3F9-97A7CB91B024}">
            <xm:f>'Matrices alternativas'!$Q$90&gt;0.1</xm:f>
            <x14:dxf>
              <font>
                <color rgb="FFFF0000"/>
              </font>
            </x14:dxf>
          </x14:cfRule>
          <xm:sqref>C70</xm:sqref>
        </x14:conditionalFormatting>
        <x14:conditionalFormatting xmlns:xm="http://schemas.microsoft.com/office/excel/2006/main">
          <x14:cfRule type="expression" priority="10" id="{A28EFC77-255D-43D2-85BB-E875148C11BF}">
            <xm:f>'Matrices alternativas'!$Q$100&gt;0.1</xm:f>
            <x14:dxf>
              <font>
                <color rgb="FFFF0000"/>
              </font>
            </x14:dxf>
          </x14:cfRule>
          <xm:sqref>M70</xm:sqref>
        </x14:conditionalFormatting>
        <x14:conditionalFormatting xmlns:xm="http://schemas.microsoft.com/office/excel/2006/main">
          <x14:cfRule type="expression" priority="9" id="{D981FC8C-8AF6-43E0-B91F-E3D8BBF1259E}">
            <xm:f>'Matrices alternativas'!$Q$110&gt;0.1</xm:f>
            <x14:dxf>
              <font>
                <color rgb="FFFF0000"/>
              </font>
            </x14:dxf>
          </x14:cfRule>
          <xm:sqref>C85:C87</xm:sqref>
        </x14:conditionalFormatting>
        <x14:conditionalFormatting xmlns:xm="http://schemas.microsoft.com/office/excel/2006/main">
          <x14:cfRule type="expression" priority="8" id="{EBF4A2BE-56B2-4972-9E64-38E1AC9107E3}">
            <xm:f>'Matrices alternativas'!$Q$120&gt;0.1</xm:f>
            <x14:dxf>
              <font>
                <color rgb="FFFF0000"/>
              </font>
            </x14:dxf>
          </x14:cfRule>
          <xm:sqref>M85:M87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errorTitle="Valor fuera de rango" error="Seleccione entre 2 a 5 alternativas" xr:uid="{8DB72517-96C4-4FE1-BA84-0730E0B276DD}">
          <x14:formula1>
            <xm:f>temp!$B$3:$B$6</xm:f>
          </x14:formula1>
          <xm:sqref>D2</xm:sqref>
        </x14:dataValidation>
        <x14:dataValidation type="list" allowBlank="1" showInputMessage="1" showErrorMessage="1" errorTitle="Error" error="Especifique una alternativa: A o B." xr:uid="{1E4B7402-5601-48A6-BACC-99FB8E1B65A9}">
          <x14:formula1>
            <xm:f>temp!$D$3:$D$4</xm:f>
          </x14:formula1>
          <xm:sqref>D14:D23 N14:N23 D29:D38 N29:N38 D44:D53 N44:N53 X44:X53 AH44:AH53 D59:D68 N59:N68 D74:D83 N74:N83</xm:sqref>
        </x14:dataValidation>
        <x14:dataValidation type="list" allowBlank="1" showInputMessage="1" showErrorMessage="1" errorTitle="Error" error="Especifique un nivel de preferencia entre 1 y 9." xr:uid="{20232AFD-3072-487F-8849-42E1C1E28C9A}">
          <x14:formula1>
            <xm:f>temp!$E$3:$E$11</xm:f>
          </x14:formula1>
          <xm:sqref>E14:E23 O14:O23 E29:E38 O29:O38 E44:E53 O44:O53 Y44:Y53 AI44:AI53 E59:E68 O59:O68 E74:E83 O74:O83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59203-C61B-46E7-8199-7AC174DB086D}">
  <dimension ref="B1:V120"/>
  <sheetViews>
    <sheetView topLeftCell="B100" workbookViewId="0">
      <selection activeCell="H27" sqref="H27:N27"/>
    </sheetView>
  </sheetViews>
  <sheetFormatPr baseColWidth="10" defaultRowHeight="15" x14ac:dyDescent="0.25"/>
  <cols>
    <col min="1" max="1" width="11.42578125" style="5"/>
    <col min="2" max="2" width="13" style="5" customWidth="1"/>
    <col min="3" max="3" width="13.28515625" style="5" customWidth="1"/>
    <col min="4" max="4" width="13.85546875" style="5" customWidth="1"/>
    <col min="5" max="5" width="14" style="5" customWidth="1"/>
    <col min="6" max="7" width="13" style="5" customWidth="1"/>
    <col min="8" max="16384" width="11.42578125" style="5"/>
  </cols>
  <sheetData>
    <row r="1" spans="2:22" ht="15.75" thickBot="1" x14ac:dyDescent="0.3"/>
    <row r="2" spans="2:22" ht="15.75" thickBot="1" x14ac:dyDescent="0.3">
      <c r="B2" s="198" t="s">
        <v>102</v>
      </c>
      <c r="C2" s="198"/>
      <c r="D2" s="198"/>
      <c r="E2" s="198"/>
      <c r="F2" s="198"/>
      <c r="G2" s="198"/>
      <c r="H2" s="198"/>
      <c r="I2" s="198"/>
      <c r="J2" s="198"/>
      <c r="K2" s="198"/>
      <c r="L2" s="198"/>
      <c r="M2" s="198"/>
      <c r="N2" s="198"/>
    </row>
    <row r="3" spans="2:22" ht="15.75" thickBot="1" x14ac:dyDescent="0.3">
      <c r="B3" s="39"/>
      <c r="C3" s="6" t="str">
        <f>IF('Evaluar alternativas'!C4="","Alternativa 1",'Evaluar alternativas'!C4)</f>
        <v>LILI</v>
      </c>
      <c r="D3" s="6" t="str">
        <f>IF('Evaluar alternativas'!$C5="","Alternativa 2",'Evaluar alternativas'!$C5)</f>
        <v>tre</v>
      </c>
      <c r="E3" s="6" t="str">
        <f>IF('Evaluar alternativas'!D2=2,"",IF('Evaluar alternativas'!C6="","Alternativa 3",'Evaluar alternativas'!C6))</f>
        <v/>
      </c>
      <c r="F3" s="6" t="str">
        <f>IF('Evaluar alternativas'!D2&gt;3,IF('Evaluar alternativas'!C7="","Alternativa 4",'Evaluar alternativas'!C7),"")</f>
        <v/>
      </c>
      <c r="G3" s="6" t="str">
        <f>IF('Evaluar alternativas'!D2&gt;4,IF('Evaluar alternativas'!C8="","Alternativa 5",'Evaluar alternativas'!C8),"")</f>
        <v/>
      </c>
      <c r="H3" s="199" t="s">
        <v>35</v>
      </c>
      <c r="I3" s="199"/>
      <c r="J3" s="199"/>
      <c r="K3" s="199"/>
      <c r="L3" s="199"/>
      <c r="M3" s="6" t="s">
        <v>103</v>
      </c>
      <c r="N3" s="6" t="s">
        <v>104</v>
      </c>
      <c r="P3" s="200" t="s">
        <v>116</v>
      </c>
      <c r="Q3" s="201"/>
      <c r="R3" s="201"/>
      <c r="S3" s="201"/>
      <c r="T3" s="202"/>
      <c r="U3" s="124" t="s">
        <v>38</v>
      </c>
      <c r="V3" s="125" t="s">
        <v>40</v>
      </c>
    </row>
    <row r="4" spans="2:22" ht="15.75" thickBot="1" x14ac:dyDescent="0.3">
      <c r="B4" s="6" t="str">
        <f>IF('Evaluar alternativas'!$C4="","Alternativa 1",'Evaluar alternativas'!$C4)</f>
        <v>LILI</v>
      </c>
      <c r="C4" s="109">
        <v>1</v>
      </c>
      <c r="D4" s="30">
        <f>IF('Evaluar alternativas'!D14="A",'Evaluar alternativas'!E14,1/'Evaluar alternativas'!E14)</f>
        <v>0.14285714285714285</v>
      </c>
      <c r="E4" s="12">
        <f>IF('Evaluar alternativas'!D2=2,0,IF('Evaluar alternativas'!D15="A",'Evaluar alternativas'!E15,1/'Evaluar alternativas'!E15))</f>
        <v>0</v>
      </c>
      <c r="F4" s="12">
        <f>IF('Evaluar alternativas'!D$2&gt;3,IF('Evaluar alternativas'!D16="A",'Evaluar alternativas'!E16,1/'Evaluar alternativas'!E16),0)</f>
        <v>0</v>
      </c>
      <c r="G4" s="12">
        <f>IF('Evaluar alternativas'!D$2&gt;4,IF('Evaluar alternativas'!D17="A",'Evaluar alternativas'!E17,1/'Evaluar alternativas'!E17),0)</f>
        <v>0</v>
      </c>
      <c r="H4" s="31">
        <f>C4/C$9</f>
        <v>0.125</v>
      </c>
      <c r="I4" s="31">
        <f>D4/D$9</f>
        <v>0.125</v>
      </c>
      <c r="J4" s="31">
        <f>IFERROR(E4/E$9,0)</f>
        <v>0</v>
      </c>
      <c r="K4" s="31">
        <f>IFERROR(F4/F$9,0)</f>
        <v>0</v>
      </c>
      <c r="L4" s="31">
        <f>IFERROR(G4/G$9,0)</f>
        <v>0</v>
      </c>
      <c r="M4" s="52">
        <f>AVERAGE(H4:L4)</f>
        <v>0.05</v>
      </c>
      <c r="N4" s="52">
        <f>M4*'Matrices RNF'!$H$31</f>
        <v>9.9581224021395918E-4</v>
      </c>
      <c r="P4" s="126">
        <f>C4*M$4</f>
        <v>0.05</v>
      </c>
      <c r="Q4" s="127">
        <f>D4*M$5</f>
        <v>4.9999999999999996E-2</v>
      </c>
      <c r="R4" s="127">
        <f>E4*M$6</f>
        <v>0</v>
      </c>
      <c r="S4" s="127">
        <f>F4*M$7</f>
        <v>0</v>
      </c>
      <c r="T4" s="128">
        <f>G4*M$8</f>
        <v>0</v>
      </c>
      <c r="U4" s="124">
        <f>SUM(P4:T4)</f>
        <v>0.1</v>
      </c>
      <c r="V4" s="125">
        <f>IFERROR(U4/M4,0)</f>
        <v>2</v>
      </c>
    </row>
    <row r="5" spans="2:22" ht="15.75" thickBot="1" x14ac:dyDescent="0.3">
      <c r="B5" s="6" t="str">
        <f>IF('Evaluar alternativas'!$C5="","Alternativa 2",'Evaluar alternativas'!$C5)</f>
        <v>tre</v>
      </c>
      <c r="C5" s="33">
        <f>1/D4</f>
        <v>7</v>
      </c>
      <c r="D5" s="37">
        <v>1</v>
      </c>
      <c r="E5" s="30">
        <f>IF('Evaluar alternativas'!D$2=2,0,IF('Evaluar alternativas'!D18="A",'Evaluar alternativas'!E18,1/'Evaluar alternativas'!E18))</f>
        <v>0</v>
      </c>
      <c r="F5" s="12">
        <f>IF('Evaluar alternativas'!D$2&gt;3,IF('Evaluar alternativas'!D19="A",'Evaluar alternativas'!E19,1/'Evaluar alternativas'!E19),0)</f>
        <v>0</v>
      </c>
      <c r="G5" s="12">
        <f>IF('Evaluar alternativas'!D$2&gt;4,IF('Evaluar alternativas'!D20="A",'Evaluar alternativas'!E20,1/'Evaluar alternativas'!E20),0)</f>
        <v>0</v>
      </c>
      <c r="H5" s="31">
        <f t="shared" ref="H5:H8" si="0">C5/C$9</f>
        <v>0.875</v>
      </c>
      <c r="I5" s="31">
        <f t="shared" ref="I5:I8" si="1">D5/D$9</f>
        <v>0.875</v>
      </c>
      <c r="J5" s="31">
        <f t="shared" ref="J5:J8" si="2">IFERROR(E5/E$9,0)</f>
        <v>0</v>
      </c>
      <c r="K5" s="31">
        <f t="shared" ref="K5:K8" si="3">IFERROR(F5/F$9,0)</f>
        <v>0</v>
      </c>
      <c r="L5" s="31">
        <f t="shared" ref="L5:L8" si="4">IFERROR(G5/G$9,0)</f>
        <v>0</v>
      </c>
      <c r="M5" s="52">
        <f>AVERAGE(H5:L5)</f>
        <v>0.35</v>
      </c>
      <c r="N5" s="97">
        <f>M5*'Matrices RNF'!$H$31</f>
        <v>6.9706856814977141E-3</v>
      </c>
      <c r="P5" s="129">
        <f t="shared" ref="P5:P8" si="5">C5*M$4</f>
        <v>0.35000000000000003</v>
      </c>
      <c r="Q5" s="124">
        <f t="shared" ref="Q5:Q8" si="6">D5*M$5</f>
        <v>0.35</v>
      </c>
      <c r="R5" s="124">
        <f t="shared" ref="R5:R8" si="7">E5*M$6</f>
        <v>0</v>
      </c>
      <c r="S5" s="124">
        <f t="shared" ref="S5:S8" si="8">F5*M$7</f>
        <v>0</v>
      </c>
      <c r="T5" s="125">
        <f t="shared" ref="T5:T8" si="9">G5*M$8</f>
        <v>0</v>
      </c>
      <c r="U5" s="124">
        <f t="shared" ref="U5:U8" si="10">SUM(P5:T5)</f>
        <v>0.7</v>
      </c>
      <c r="V5" s="125">
        <f t="shared" ref="V5:V8" si="11">IFERROR(U5/M5,0)</f>
        <v>2</v>
      </c>
    </row>
    <row r="6" spans="2:22" ht="15.75" thickBot="1" x14ac:dyDescent="0.3">
      <c r="B6" s="6" t="str">
        <f>IF('Evaluar alternativas'!$D$2=2,"",IF('Evaluar alternativas'!C6="","Alternativa 3",'Evaluar alternativas'!C6))</f>
        <v/>
      </c>
      <c r="C6" s="36">
        <f>IFERROR(1/E4,0)</f>
        <v>0</v>
      </c>
      <c r="D6" s="111">
        <f>IFERROR(1/E5,0)</f>
        <v>0</v>
      </c>
      <c r="E6" s="34">
        <f>IF('Evaluar alternativas'!D$2=2,0,1)</f>
        <v>0</v>
      </c>
      <c r="F6" s="113">
        <f>IF('Evaluar alternativas'!D$2&gt;3,IF('Evaluar alternativas'!D21="A",'Evaluar alternativas'!E21,1/'Evaluar alternativas'!E21),0)</f>
        <v>0</v>
      </c>
      <c r="G6" s="12">
        <f>IF('Evaluar alternativas'!D$2&gt;4,IF('Evaluar alternativas'!D22="A",'Evaluar alternativas'!E22,1/'Evaluar alternativas'!E22),0)</f>
        <v>0</v>
      </c>
      <c r="H6" s="31">
        <f t="shared" si="0"/>
        <v>0</v>
      </c>
      <c r="I6" s="31">
        <f t="shared" si="1"/>
        <v>0</v>
      </c>
      <c r="J6" s="31">
        <f t="shared" si="2"/>
        <v>0</v>
      </c>
      <c r="K6" s="31">
        <f t="shared" si="3"/>
        <v>0</v>
      </c>
      <c r="L6" s="31">
        <f t="shared" si="4"/>
        <v>0</v>
      </c>
      <c r="M6" s="52">
        <f>AVERAGE(H6:L6)</f>
        <v>0</v>
      </c>
      <c r="N6" s="92">
        <f>M6*'Matrices RNF'!$H$31</f>
        <v>0</v>
      </c>
      <c r="P6" s="130">
        <f t="shared" si="5"/>
        <v>0</v>
      </c>
      <c r="Q6" s="131">
        <f t="shared" si="6"/>
        <v>0</v>
      </c>
      <c r="R6" s="131">
        <f t="shared" si="7"/>
        <v>0</v>
      </c>
      <c r="S6" s="131">
        <f t="shared" si="8"/>
        <v>0</v>
      </c>
      <c r="T6" s="132">
        <f t="shared" si="9"/>
        <v>0</v>
      </c>
      <c r="U6" s="124">
        <f t="shared" si="10"/>
        <v>0</v>
      </c>
      <c r="V6" s="125">
        <f t="shared" si="11"/>
        <v>0</v>
      </c>
    </row>
    <row r="7" spans="2:22" ht="15.75" thickBot="1" x14ac:dyDescent="0.3">
      <c r="B7" s="6" t="str">
        <f>IF('Evaluar alternativas'!D2&gt;3,IF('Evaluar alternativas'!C7="","Alternativa 4",'Evaluar alternativas'!C7),"")</f>
        <v/>
      </c>
      <c r="C7" s="36">
        <f>IFERROR(1/F4,0)</f>
        <v>0</v>
      </c>
      <c r="D7" s="36">
        <f>IFERROR(1/F5,0)</f>
        <v>0</v>
      </c>
      <c r="E7" s="33">
        <f>IFERROR(1/F6,0)</f>
        <v>0</v>
      </c>
      <c r="F7" s="114">
        <f>IF('Evaluar alternativas'!D$2&gt;3,1,0)</f>
        <v>0</v>
      </c>
      <c r="G7" s="30">
        <f>IF('Evaluar alternativas'!D$2&gt;4,IF('Evaluar alternativas'!D23="A",'Evaluar alternativas'!E23,1/'Evaluar alternativas'!E23),0)</f>
        <v>0</v>
      </c>
      <c r="H7" s="31">
        <f t="shared" si="0"/>
        <v>0</v>
      </c>
      <c r="I7" s="31">
        <f t="shared" si="1"/>
        <v>0</v>
      </c>
      <c r="J7" s="31">
        <f t="shared" si="2"/>
        <v>0</v>
      </c>
      <c r="K7" s="31">
        <f t="shared" si="3"/>
        <v>0</v>
      </c>
      <c r="L7" s="31">
        <f t="shared" si="4"/>
        <v>0</v>
      </c>
      <c r="M7" s="52">
        <f>AVERAGE(H7:L7)</f>
        <v>0</v>
      </c>
      <c r="N7" s="97">
        <f>M7*'Matrices RNF'!$H$31</f>
        <v>0</v>
      </c>
      <c r="P7" s="130">
        <f t="shared" si="5"/>
        <v>0</v>
      </c>
      <c r="Q7" s="131">
        <f t="shared" si="6"/>
        <v>0</v>
      </c>
      <c r="R7" s="131">
        <f t="shared" si="7"/>
        <v>0</v>
      </c>
      <c r="S7" s="131">
        <f t="shared" si="8"/>
        <v>0</v>
      </c>
      <c r="T7" s="132">
        <f t="shared" si="9"/>
        <v>0</v>
      </c>
      <c r="U7" s="124">
        <f t="shared" si="10"/>
        <v>0</v>
      </c>
      <c r="V7" s="125">
        <f t="shared" si="11"/>
        <v>0</v>
      </c>
    </row>
    <row r="8" spans="2:22" ht="15.75" thickBot="1" x14ac:dyDescent="0.3">
      <c r="B8" s="6" t="str">
        <f>IF('Evaluar alternativas'!D2&gt;4,IF('Evaluar alternativas'!C8="","Alternativa 5",'Evaluar alternativas'!C8),"")</f>
        <v/>
      </c>
      <c r="C8" s="36">
        <f>IFERROR(1/G4,0)</f>
        <v>0</v>
      </c>
      <c r="D8" s="36">
        <f>IFERROR(1/G5,0)</f>
        <v>0</v>
      </c>
      <c r="E8" s="36">
        <f>IFERROR(1/G6,0)</f>
        <v>0</v>
      </c>
      <c r="F8" s="33">
        <f>IFERROR(1/G7,0)</f>
        <v>0</v>
      </c>
      <c r="G8" s="110">
        <f>IF('Evaluar alternativas'!D$2&gt;4,1,0)</f>
        <v>0</v>
      </c>
      <c r="H8" s="31">
        <f t="shared" si="0"/>
        <v>0</v>
      </c>
      <c r="I8" s="31">
        <f t="shared" si="1"/>
        <v>0</v>
      </c>
      <c r="J8" s="31">
        <f t="shared" si="2"/>
        <v>0</v>
      </c>
      <c r="K8" s="31">
        <f t="shared" si="3"/>
        <v>0</v>
      </c>
      <c r="L8" s="31">
        <f t="shared" si="4"/>
        <v>0</v>
      </c>
      <c r="M8" s="52">
        <f>AVERAGE(H8:L8)</f>
        <v>0</v>
      </c>
      <c r="N8" s="97">
        <f>M8*'Matrices RNF'!$H$31</f>
        <v>0</v>
      </c>
      <c r="P8" s="130">
        <f t="shared" si="5"/>
        <v>0</v>
      </c>
      <c r="Q8" s="131">
        <f t="shared" si="6"/>
        <v>0</v>
      </c>
      <c r="R8" s="131">
        <f t="shared" si="7"/>
        <v>0</v>
      </c>
      <c r="S8" s="131">
        <f t="shared" si="8"/>
        <v>0</v>
      </c>
      <c r="T8" s="132">
        <f t="shared" si="9"/>
        <v>0</v>
      </c>
      <c r="U8" s="124">
        <f t="shared" si="10"/>
        <v>0</v>
      </c>
      <c r="V8" s="125">
        <f t="shared" si="11"/>
        <v>0</v>
      </c>
    </row>
    <row r="9" spans="2:22" ht="15.75" thickBot="1" x14ac:dyDescent="0.3">
      <c r="B9" s="6" t="s">
        <v>33</v>
      </c>
      <c r="C9" s="108">
        <f>SUM(C4:C8)</f>
        <v>8</v>
      </c>
      <c r="D9" s="108">
        <f>SUM(D4:D8)</f>
        <v>1.1428571428571428</v>
      </c>
      <c r="E9" s="108">
        <f>SUM(E4:E8)</f>
        <v>0</v>
      </c>
      <c r="F9" s="108">
        <f>SUM(F4:F8)</f>
        <v>0</v>
      </c>
      <c r="G9" s="108">
        <f>SUM(G4:G8)</f>
        <v>0</v>
      </c>
      <c r="I9" s="5" t="str">
        <f>IF(Q10&lt;0.1,"CRITERIOS CONSISTENTES","CRITERIOS INCONSISTENTES")</f>
        <v>CRITERIOS CONSISTENTES</v>
      </c>
      <c r="P9" s="133"/>
      <c r="Q9" s="133"/>
      <c r="R9" s="133"/>
      <c r="S9" s="133"/>
      <c r="T9" s="133"/>
      <c r="U9" s="134" t="s">
        <v>117</v>
      </c>
      <c r="V9" s="133">
        <f>SUM(V4:V8)</f>
        <v>4</v>
      </c>
    </row>
    <row r="10" spans="2:22" x14ac:dyDescent="0.25">
      <c r="P10" s="134" t="s">
        <v>119</v>
      </c>
      <c r="Q10" s="133">
        <f>S10/1.12</f>
        <v>0</v>
      </c>
      <c r="R10" s="134" t="s">
        <v>120</v>
      </c>
      <c r="S10" s="133">
        <f>(V10-'Evaluar alternativas'!D2)/('Evaluar alternativas'!D2-1)</f>
        <v>0</v>
      </c>
      <c r="T10" s="133"/>
      <c r="U10" s="135" t="s">
        <v>118</v>
      </c>
      <c r="V10" s="133">
        <f>V9/'Evaluar alternativas'!D2</f>
        <v>2</v>
      </c>
    </row>
    <row r="11" spans="2:22" ht="15.75" thickBot="1" x14ac:dyDescent="0.3"/>
    <row r="12" spans="2:22" ht="15.75" thickBot="1" x14ac:dyDescent="0.3">
      <c r="B12" s="198" t="s">
        <v>105</v>
      </c>
      <c r="C12" s="198"/>
      <c r="D12" s="198"/>
      <c r="E12" s="198"/>
      <c r="F12" s="198"/>
      <c r="G12" s="198"/>
      <c r="H12" s="198"/>
      <c r="I12" s="198"/>
      <c r="J12" s="198"/>
      <c r="K12" s="198"/>
      <c r="L12" s="198"/>
      <c r="M12" s="198"/>
      <c r="N12" s="198"/>
      <c r="P12" s="102"/>
      <c r="Q12" s="102"/>
      <c r="R12" s="102"/>
      <c r="S12" s="102"/>
      <c r="T12" s="102"/>
      <c r="U12" s="102"/>
      <c r="V12" s="102"/>
    </row>
    <row r="13" spans="2:22" ht="15.75" thickBot="1" x14ac:dyDescent="0.3">
      <c r="B13" s="101"/>
      <c r="C13" s="112" t="str">
        <f>IF('Evaluar alternativas'!C4="","Alternativa 1",'Evaluar alternativas'!C4)</f>
        <v>LILI</v>
      </c>
      <c r="D13" s="98" t="str">
        <f>IF('Evaluar alternativas'!$C5="","Alternativa 2",'Evaluar alternativas'!$C5)</f>
        <v>tre</v>
      </c>
      <c r="E13" s="98" t="str">
        <f>IF('Evaluar alternativas'!D2=2,"",IF('Evaluar alternativas'!C6="","Alternativa 3",'Evaluar alternativas'!C6))</f>
        <v/>
      </c>
      <c r="F13" s="98" t="str">
        <f>IF('Evaluar alternativas'!D2&gt;3,IF('Evaluar alternativas'!C7="","Alternativa 4",'Evaluar alternativas'!C7),"")</f>
        <v/>
      </c>
      <c r="G13" s="98" t="str">
        <f>IF('Evaluar alternativas'!D$2&gt;4,IF('Evaluar alternativas'!$C$8="","Alternativa 5",'Evaluar alternativas'!$C$8),"")</f>
        <v/>
      </c>
      <c r="H13" s="199" t="s">
        <v>35</v>
      </c>
      <c r="I13" s="199"/>
      <c r="J13" s="199"/>
      <c r="K13" s="199"/>
      <c r="L13" s="199"/>
      <c r="M13" s="98" t="s">
        <v>103</v>
      </c>
      <c r="N13" s="98" t="s">
        <v>104</v>
      </c>
      <c r="P13" s="197" t="s">
        <v>116</v>
      </c>
      <c r="Q13" s="197"/>
      <c r="R13" s="197"/>
      <c r="S13" s="197"/>
      <c r="T13" s="197"/>
      <c r="U13" s="124" t="s">
        <v>38</v>
      </c>
      <c r="V13" s="124" t="s">
        <v>40</v>
      </c>
    </row>
    <row r="14" spans="2:22" ht="15.75" thickBot="1" x14ac:dyDescent="0.3">
      <c r="B14" s="98" t="str">
        <f>IF('Evaluar alternativas'!$C4="","Alternativa 1",'Evaluar alternativas'!$C4)</f>
        <v>LILI</v>
      </c>
      <c r="C14" s="85">
        <v>1</v>
      </c>
      <c r="D14" s="30">
        <f>IF('Evaluar alternativas'!N14="A",'Evaluar alternativas'!O14,1/'Evaluar alternativas'!O14)</f>
        <v>3</v>
      </c>
      <c r="E14" s="12">
        <f>IF('Evaluar alternativas'!D$2=2,0,IF('Evaluar alternativas'!N15="A",'Evaluar alternativas'!O15,1/'Evaluar alternativas'!O15))</f>
        <v>0</v>
      </c>
      <c r="F14" s="12">
        <f>IF('Evaluar alternativas'!D$2&gt;3,IF('Evaluar alternativas'!N16="A",'Evaluar alternativas'!O16,1/'Evaluar alternativas'!O16),0)</f>
        <v>0</v>
      </c>
      <c r="G14" s="12">
        <f>IF('Evaluar alternativas'!D$2&gt;4,IF('Evaluar alternativas'!N17="A",'Evaluar alternativas'!O17,1/'Evaluar alternativas'!O17),0)</f>
        <v>0</v>
      </c>
      <c r="H14" s="31">
        <f>C14/C$19</f>
        <v>0.75</v>
      </c>
      <c r="I14" s="31">
        <f>D14/D$19</f>
        <v>0.75</v>
      </c>
      <c r="J14" s="31">
        <f>IFERROR(E14/E$19,0)</f>
        <v>0</v>
      </c>
      <c r="K14" s="31">
        <f>IFERROR(F14/F$19,0)</f>
        <v>0</v>
      </c>
      <c r="L14" s="31">
        <f>IFERROR(G14/G$19,0)</f>
        <v>0</v>
      </c>
      <c r="M14" s="97">
        <f>AVERAGE(H14:L14)</f>
        <v>0.3</v>
      </c>
      <c r="N14" s="97">
        <f>M14*'Matrices RNF'!$H$32</f>
        <v>4.1824114088986293E-2</v>
      </c>
      <c r="P14" s="124">
        <f>C14*M$14</f>
        <v>0.3</v>
      </c>
      <c r="Q14" s="124">
        <f>D14*M$15</f>
        <v>0.30000000000000004</v>
      </c>
      <c r="R14" s="124">
        <f>E14*M$16</f>
        <v>0</v>
      </c>
      <c r="S14" s="124">
        <f>F14*M$17</f>
        <v>0</v>
      </c>
      <c r="T14" s="124">
        <f>G14*M$18</f>
        <v>0</v>
      </c>
      <c r="U14" s="124">
        <f>SUM(P14:T14)</f>
        <v>0.60000000000000009</v>
      </c>
      <c r="V14" s="124">
        <f>IFERROR(U14/M14,0)</f>
        <v>2.0000000000000004</v>
      </c>
    </row>
    <row r="15" spans="2:22" ht="15.75" thickBot="1" x14ac:dyDescent="0.3">
      <c r="B15" s="98" t="str">
        <f>IF('Evaluar alternativas'!$C5="","Alternativa 2",'Evaluar alternativas'!$C5)</f>
        <v>tre</v>
      </c>
      <c r="C15" s="55">
        <f>1/D14</f>
        <v>0.33333333333333331</v>
      </c>
      <c r="D15" s="29">
        <v>1</v>
      </c>
      <c r="E15" s="30">
        <f>IF('Evaluar alternativas'!D$2=2,0,IF('Evaluar alternativas'!N18="A",'Evaluar alternativas'!O18,1/'Evaluar alternativas'!O18))</f>
        <v>0</v>
      </c>
      <c r="F15" s="12">
        <f>IF('Evaluar alternativas'!D$2&gt;3,IF('Evaluar alternativas'!N19="A",'Evaluar alternativas'!O19,1/'Evaluar alternativas'!O19),0)</f>
        <v>0</v>
      </c>
      <c r="G15" s="12">
        <f>IF('Evaluar alternativas'!D$2&gt;4,IF('Evaluar alternativas'!N20="A",'Evaluar alternativas'!O20,1/'Evaluar alternativas'!O20),0)</f>
        <v>0</v>
      </c>
      <c r="H15" s="31">
        <f t="shared" ref="H15:H18" si="12">C15/C$19</f>
        <v>0.25</v>
      </c>
      <c r="I15" s="31">
        <f t="shared" ref="I15:I18" si="13">D15/D$19</f>
        <v>0.25</v>
      </c>
      <c r="J15" s="31">
        <f t="shared" ref="J15:J18" si="14">IFERROR(E15/E$19,0)</f>
        <v>0</v>
      </c>
      <c r="K15" s="31">
        <f t="shared" ref="K15:K18" si="15">IFERROR(F15/F$19,0)</f>
        <v>0</v>
      </c>
      <c r="L15" s="31">
        <f t="shared" ref="L15:L18" si="16">IFERROR(G15/G$19,0)</f>
        <v>0</v>
      </c>
      <c r="M15" s="97">
        <f>AVERAGE(H15:L15)</f>
        <v>0.1</v>
      </c>
      <c r="N15" s="97">
        <f>M15*'Matrices RNF'!$H$32</f>
        <v>1.3941371362995432E-2</v>
      </c>
      <c r="P15" s="124">
        <f t="shared" ref="P15:P18" si="17">C15*M$14</f>
        <v>9.9999999999999992E-2</v>
      </c>
      <c r="Q15" s="124">
        <f t="shared" ref="Q15:Q18" si="18">D15*M$15</f>
        <v>0.1</v>
      </c>
      <c r="R15" s="124">
        <f>E15*M$16</f>
        <v>0</v>
      </c>
      <c r="S15" s="124">
        <f t="shared" ref="S15:S18" si="19">F15*M$17</f>
        <v>0</v>
      </c>
      <c r="T15" s="124">
        <f t="shared" ref="T15:T18" si="20">G15*M$18</f>
        <v>0</v>
      </c>
      <c r="U15" s="124">
        <f t="shared" ref="U15:U18" si="21">SUM(P15:T15)</f>
        <v>0.2</v>
      </c>
      <c r="V15" s="124">
        <f t="shared" ref="V15:V18" si="22">IFERROR(U15/M15,0)</f>
        <v>2</v>
      </c>
    </row>
    <row r="16" spans="2:22" ht="15.75" thickBot="1" x14ac:dyDescent="0.3">
      <c r="B16" s="98" t="str">
        <f>IF('Evaluar alternativas'!$D$2=2,"",IF('Evaluar alternativas'!C6="","Alternativa 3",'Evaluar alternativas'!C6))</f>
        <v/>
      </c>
      <c r="C16" s="36">
        <f>IFERROR(1/E14,0)</f>
        <v>0</v>
      </c>
      <c r="D16" s="55">
        <f>IFERROR(1/E15,0)</f>
        <v>0</v>
      </c>
      <c r="E16" s="29">
        <f>IF('Evaluar alternativas'!D$2=2,0,1)</f>
        <v>0</v>
      </c>
      <c r="F16" s="30">
        <f>IF('Evaluar alternativas'!D$2&gt;3,IF('Evaluar alternativas'!N21="A",'Evaluar alternativas'!O21,1/'Evaluar alternativas'!O21),0)</f>
        <v>0</v>
      </c>
      <c r="G16" s="12">
        <f>IF('Evaluar alternativas'!D$2&gt;4,IF('Evaluar alternativas'!N22="A",'Evaluar alternativas'!O22,1/'Evaluar alternativas'!O22),0)</f>
        <v>0</v>
      </c>
      <c r="H16" s="31">
        <f t="shared" si="12"/>
        <v>0</v>
      </c>
      <c r="I16" s="31">
        <f t="shared" si="13"/>
        <v>0</v>
      </c>
      <c r="J16" s="31">
        <f t="shared" si="14"/>
        <v>0</v>
      </c>
      <c r="K16" s="31">
        <f t="shared" si="15"/>
        <v>0</v>
      </c>
      <c r="L16" s="31">
        <f t="shared" si="16"/>
        <v>0</v>
      </c>
      <c r="M16" s="97">
        <f>AVERAGE(H16:L16)</f>
        <v>0</v>
      </c>
      <c r="N16" s="97">
        <f>M16*'Matrices RNF'!$H$32</f>
        <v>0</v>
      </c>
      <c r="P16" s="124">
        <f t="shared" si="17"/>
        <v>0</v>
      </c>
      <c r="Q16" s="124">
        <f t="shared" si="18"/>
        <v>0</v>
      </c>
      <c r="R16" s="124">
        <f t="shared" ref="R16:R18" si="23">E16*M$16</f>
        <v>0</v>
      </c>
      <c r="S16" s="124">
        <f t="shared" si="19"/>
        <v>0</v>
      </c>
      <c r="T16" s="124">
        <f t="shared" si="20"/>
        <v>0</v>
      </c>
      <c r="U16" s="124">
        <f t="shared" si="21"/>
        <v>0</v>
      </c>
      <c r="V16" s="124">
        <f t="shared" si="22"/>
        <v>0</v>
      </c>
    </row>
    <row r="17" spans="2:22" ht="15.75" thickBot="1" x14ac:dyDescent="0.3">
      <c r="B17" s="98" t="str">
        <f>IF('Evaluar alternativas'!D2&gt;3,IF('Evaluar alternativas'!C7="","Alternativa 4",'Evaluar alternativas'!C7),"")</f>
        <v/>
      </c>
      <c r="C17" s="36">
        <f>IFERROR(1/F14,0)</f>
        <v>0</v>
      </c>
      <c r="D17" s="36">
        <f>IFERROR(1/F15,0)</f>
        <v>0</v>
      </c>
      <c r="E17" s="55">
        <f>IFERROR(1/F16,0)</f>
        <v>0</v>
      </c>
      <c r="F17" s="29">
        <f>IF('Evaluar alternativas'!D$2&gt;3,1,0)</f>
        <v>0</v>
      </c>
      <c r="G17" s="30">
        <f>IF('Evaluar alternativas'!D$2&gt;4,IF('Evaluar alternativas'!N23="A",'Evaluar alternativas'!O23,1/'Evaluar alternativas'!O23),0)</f>
        <v>0</v>
      </c>
      <c r="H17" s="31">
        <f t="shared" si="12"/>
        <v>0</v>
      </c>
      <c r="I17" s="31">
        <f t="shared" si="13"/>
        <v>0</v>
      </c>
      <c r="J17" s="31">
        <f t="shared" si="14"/>
        <v>0</v>
      </c>
      <c r="K17" s="31">
        <f t="shared" si="15"/>
        <v>0</v>
      </c>
      <c r="L17" s="31">
        <f t="shared" si="16"/>
        <v>0</v>
      </c>
      <c r="M17" s="97">
        <f>AVERAGE(H17:L17)</f>
        <v>0</v>
      </c>
      <c r="N17" s="97">
        <f>M17*'Matrices RNF'!$H$32</f>
        <v>0</v>
      </c>
      <c r="P17" s="124">
        <f t="shared" si="17"/>
        <v>0</v>
      </c>
      <c r="Q17" s="124">
        <f t="shared" si="18"/>
        <v>0</v>
      </c>
      <c r="R17" s="124">
        <f t="shared" si="23"/>
        <v>0</v>
      </c>
      <c r="S17" s="124">
        <f t="shared" si="19"/>
        <v>0</v>
      </c>
      <c r="T17" s="124">
        <f t="shared" si="20"/>
        <v>0</v>
      </c>
      <c r="U17" s="124">
        <f t="shared" si="21"/>
        <v>0</v>
      </c>
      <c r="V17" s="124">
        <f t="shared" si="22"/>
        <v>0</v>
      </c>
    </row>
    <row r="18" spans="2:22" ht="15.75" thickBot="1" x14ac:dyDescent="0.3">
      <c r="B18" s="98" t="str">
        <f>IF('Evaluar alternativas'!D2&gt;4,IF('Evaluar alternativas'!$C$8="","Alternativa 5",'Evaluar alternativas'!$C$8),"")</f>
        <v/>
      </c>
      <c r="C18" s="36">
        <f>IFERROR(1/G14,0)</f>
        <v>0</v>
      </c>
      <c r="D18" s="36">
        <f>IFERROR(1/G15,0)</f>
        <v>0</v>
      </c>
      <c r="E18" s="36">
        <f>IFERROR(1/G16,0)</f>
        <v>0</v>
      </c>
      <c r="F18" s="55">
        <f>IFERROR(1/G17,0)</f>
        <v>0</v>
      </c>
      <c r="G18" s="66">
        <f>IF('Evaluar alternativas'!D$2&gt;4,1,0)</f>
        <v>0</v>
      </c>
      <c r="H18" s="31">
        <f t="shared" si="12"/>
        <v>0</v>
      </c>
      <c r="I18" s="31">
        <f t="shared" si="13"/>
        <v>0</v>
      </c>
      <c r="J18" s="31">
        <f t="shared" si="14"/>
        <v>0</v>
      </c>
      <c r="K18" s="31">
        <f t="shared" si="15"/>
        <v>0</v>
      </c>
      <c r="L18" s="31">
        <f t="shared" si="16"/>
        <v>0</v>
      </c>
      <c r="M18" s="97">
        <f>AVERAGE(H18:L18)</f>
        <v>0</v>
      </c>
      <c r="N18" s="97">
        <f>M18*'Matrices RNF'!$H$32</f>
        <v>0</v>
      </c>
      <c r="P18" s="124">
        <f t="shared" si="17"/>
        <v>0</v>
      </c>
      <c r="Q18" s="124">
        <f t="shared" si="18"/>
        <v>0</v>
      </c>
      <c r="R18" s="124">
        <f t="shared" si="23"/>
        <v>0</v>
      </c>
      <c r="S18" s="124">
        <f t="shared" si="19"/>
        <v>0</v>
      </c>
      <c r="T18" s="124">
        <f t="shared" si="20"/>
        <v>0</v>
      </c>
      <c r="U18" s="124">
        <f t="shared" si="21"/>
        <v>0</v>
      </c>
      <c r="V18" s="124">
        <f t="shared" si="22"/>
        <v>0</v>
      </c>
    </row>
    <row r="19" spans="2:22" ht="15.75" thickBot="1" x14ac:dyDescent="0.3">
      <c r="B19" s="98" t="s">
        <v>33</v>
      </c>
      <c r="C19" s="108">
        <f>SUM(C14:C18)</f>
        <v>1.3333333333333333</v>
      </c>
      <c r="D19" s="108">
        <f>SUM(D14:D18)</f>
        <v>4</v>
      </c>
      <c r="E19" s="108">
        <f>SUM(E14:E18)</f>
        <v>0</v>
      </c>
      <c r="F19" s="108">
        <f>SUM(F14:F18)</f>
        <v>0</v>
      </c>
      <c r="G19" s="108">
        <f>SUM(G14:G18)</f>
        <v>0</v>
      </c>
      <c r="H19" s="102"/>
      <c r="I19" s="102" t="str">
        <f>IF(Q20&lt;0.1,"CRITERIOS CONSISTENTES","CRITERIOS INCONSISTENTES")</f>
        <v>CRITERIOS CONSISTENTES</v>
      </c>
      <c r="J19" s="102"/>
      <c r="K19" s="102"/>
      <c r="L19" s="102"/>
      <c r="M19" s="102"/>
      <c r="N19" s="102"/>
      <c r="P19" s="133"/>
      <c r="Q19" s="133"/>
      <c r="R19" s="133"/>
      <c r="S19" s="133"/>
      <c r="T19" s="133"/>
      <c r="U19" s="134" t="s">
        <v>117</v>
      </c>
      <c r="V19" s="133">
        <f>SUM(V14:V18)</f>
        <v>4</v>
      </c>
    </row>
    <row r="20" spans="2:22" x14ac:dyDescent="0.25">
      <c r="P20" s="134" t="s">
        <v>119</v>
      </c>
      <c r="Q20" s="133">
        <f>S20/1.12</f>
        <v>0</v>
      </c>
      <c r="R20" s="134" t="s">
        <v>120</v>
      </c>
      <c r="S20" s="133">
        <f>(V20-'Evaluar alternativas'!D2)/('Evaluar alternativas'!D2-1)</f>
        <v>0</v>
      </c>
      <c r="T20" s="133"/>
      <c r="U20" s="135" t="s">
        <v>118</v>
      </c>
      <c r="V20" s="133">
        <f>V19/'Evaluar alternativas'!D2</f>
        <v>2</v>
      </c>
    </row>
    <row r="21" spans="2:22" ht="15.75" thickBot="1" x14ac:dyDescent="0.3"/>
    <row r="22" spans="2:22" ht="15.75" thickBot="1" x14ac:dyDescent="0.3">
      <c r="B22" s="198" t="s">
        <v>106</v>
      </c>
      <c r="C22" s="198"/>
      <c r="D22" s="198"/>
      <c r="E22" s="198"/>
      <c r="F22" s="198"/>
      <c r="G22" s="198"/>
      <c r="H22" s="198"/>
      <c r="I22" s="198"/>
      <c r="J22" s="198"/>
      <c r="K22" s="198"/>
      <c r="L22" s="198"/>
      <c r="M22" s="198"/>
      <c r="N22" s="198"/>
    </row>
    <row r="23" spans="2:22" ht="15.75" thickBot="1" x14ac:dyDescent="0.3">
      <c r="B23" s="101"/>
      <c r="C23" s="98" t="str">
        <f>IF('Evaluar alternativas'!C$4="","Alternativa 1",'Evaluar alternativas'!C$4)</f>
        <v>LILI</v>
      </c>
      <c r="D23" s="98" t="str">
        <f>IF('Evaluar alternativas'!$C$5="","Alternativa 2",'Evaluar alternativas'!$C$5)</f>
        <v>tre</v>
      </c>
      <c r="E23" s="98" t="str">
        <f>IF('Evaluar alternativas'!D$2=2,"",IF('Evaluar alternativas'!C$6="","Alternativa 3",'Evaluar alternativas'!C$6))</f>
        <v/>
      </c>
      <c r="F23" s="98" t="str">
        <f>IF('Evaluar alternativas'!D$2&gt;3,IF('Evaluar alternativas'!C$7="","Alternativa 4",'Evaluar alternativas'!C$7),"")</f>
        <v/>
      </c>
      <c r="G23" s="98" t="str">
        <f>IF('Evaluar alternativas'!D$2&gt;4,IF('Evaluar alternativas'!C$8="","Alternativa 5",'Evaluar alternativas'!C$8),"")</f>
        <v/>
      </c>
      <c r="H23" s="199" t="s">
        <v>35</v>
      </c>
      <c r="I23" s="199"/>
      <c r="J23" s="199"/>
      <c r="K23" s="199"/>
      <c r="L23" s="199"/>
      <c r="M23" s="98" t="s">
        <v>103</v>
      </c>
      <c r="N23" s="98" t="s">
        <v>104</v>
      </c>
      <c r="P23" s="197" t="s">
        <v>116</v>
      </c>
      <c r="Q23" s="197"/>
      <c r="R23" s="197"/>
      <c r="S23" s="197"/>
      <c r="T23" s="197"/>
      <c r="U23" s="124" t="s">
        <v>38</v>
      </c>
      <c r="V23" s="124" t="s">
        <v>40</v>
      </c>
    </row>
    <row r="24" spans="2:22" ht="15.75" thickBot="1" x14ac:dyDescent="0.3">
      <c r="B24" s="98" t="str">
        <f>IF('Evaluar alternativas'!$C$4="","Alternativa 1",'Evaluar alternativas'!$C$4)</f>
        <v>LILI</v>
      </c>
      <c r="C24" s="85">
        <v>1</v>
      </c>
      <c r="D24" s="35">
        <f>IF('Evaluar alternativas'!D29="A",'Evaluar alternativas'!E29,1/'Evaluar alternativas'!E29)</f>
        <v>3</v>
      </c>
      <c r="E24" s="12">
        <f>IF('Evaluar alternativas'!D$2=2,0,IF('Evaluar alternativas'!D30="A",'Evaluar alternativas'!E30,1/'Evaluar alternativas'!E30))</f>
        <v>0</v>
      </c>
      <c r="F24" s="12">
        <f>IF('Evaluar alternativas'!D$2&gt;3,IF('Evaluar alternativas'!D31="A",'Evaluar alternativas'!E31,1/'Evaluar alternativas'!E31),0)</f>
        <v>0</v>
      </c>
      <c r="G24" s="12">
        <f>IF('Evaluar alternativas'!D$2&gt;4,IF('Evaluar alternativas'!D32="A",'Evaluar alternativas'!E32,1/'Evaluar alternativas'!E32),0)</f>
        <v>0</v>
      </c>
      <c r="H24" s="31">
        <f>C24/C$29</f>
        <v>0.75</v>
      </c>
      <c r="I24" s="31">
        <f>D24/D$29</f>
        <v>0.75</v>
      </c>
      <c r="J24" s="31">
        <f>IFERROR(E24/E$29,0)</f>
        <v>0</v>
      </c>
      <c r="K24" s="31">
        <f>IFERROR(F24/F$29,0)</f>
        <v>0</v>
      </c>
      <c r="L24" s="31">
        <f>IFERROR(G24/G$29,0)</f>
        <v>0</v>
      </c>
      <c r="M24" s="97">
        <f>AVERAGE(H24:L24)</f>
        <v>0.3</v>
      </c>
      <c r="N24" s="97">
        <f>M24*'Matrices RNF'!$H$54</f>
        <v>4.7467840751604602E-2</v>
      </c>
      <c r="P24" s="124">
        <f>C24*M$24</f>
        <v>0.3</v>
      </c>
      <c r="Q24" s="124">
        <f>D24*M$25</f>
        <v>0.30000000000000004</v>
      </c>
      <c r="R24" s="124">
        <f>E24*M$26</f>
        <v>0</v>
      </c>
      <c r="S24" s="124">
        <f>F24*M$27</f>
        <v>0</v>
      </c>
      <c r="T24" s="124">
        <f>G24*M$28</f>
        <v>0</v>
      </c>
      <c r="U24" s="124">
        <f>SUM(P24:T24)</f>
        <v>0.60000000000000009</v>
      </c>
      <c r="V24" s="124">
        <f>IFERROR(U24/M24,0)</f>
        <v>2.0000000000000004</v>
      </c>
    </row>
    <row r="25" spans="2:22" ht="15.75" thickBot="1" x14ac:dyDescent="0.3">
      <c r="B25" s="98" t="str">
        <f>IF('Evaluar alternativas'!$C$5="","Alternativa 2",'Evaluar alternativas'!$C$5)</f>
        <v>tre</v>
      </c>
      <c r="C25" s="33">
        <f>1/D24</f>
        <v>0.33333333333333331</v>
      </c>
      <c r="D25" s="34">
        <v>1</v>
      </c>
      <c r="E25" s="35">
        <f>IF('Evaluar alternativas'!D$2=2,0,IF('Evaluar alternativas'!D33="A",'Evaluar alternativas'!E33,1/'Evaluar alternativas'!E33))</f>
        <v>0</v>
      </c>
      <c r="F25" s="12">
        <f>IF('Evaluar alternativas'!D$2&gt;3,IF('Evaluar alternativas'!D34="A",'Evaluar alternativas'!E34,1/'Evaluar alternativas'!E34),0)</f>
        <v>0</v>
      </c>
      <c r="G25" s="12">
        <f>IF('Evaluar alternativas'!D$2&gt;4,IF('Evaluar alternativas'!D35="A",'Evaluar alternativas'!E35,1/'Evaluar alternativas'!E35),0)</f>
        <v>0</v>
      </c>
      <c r="H25" s="31">
        <f t="shared" ref="H25:H28" si="24">C25/C$29</f>
        <v>0.25</v>
      </c>
      <c r="I25" s="31">
        <f t="shared" ref="I25:I28" si="25">D25/D$29</f>
        <v>0.25</v>
      </c>
      <c r="J25" s="31">
        <f t="shared" ref="J25:J28" si="26">IFERROR(E25/E$29,0)</f>
        <v>0</v>
      </c>
      <c r="K25" s="31">
        <f t="shared" ref="K25:K28" si="27">IFERROR(F25/F$29,0)</f>
        <v>0</v>
      </c>
      <c r="L25" s="31">
        <f t="shared" ref="L25:L28" si="28">IFERROR(G25/G$29,0)</f>
        <v>0</v>
      </c>
      <c r="M25" s="97">
        <f>AVERAGE(H25:L25)</f>
        <v>0.1</v>
      </c>
      <c r="N25" s="97">
        <f>M25*'Matrices RNF'!$H$54</f>
        <v>1.58226135838682E-2</v>
      </c>
      <c r="P25" s="124">
        <f t="shared" ref="P25:P28" si="29">C25*M$24</f>
        <v>9.9999999999999992E-2</v>
      </c>
      <c r="Q25" s="124">
        <f t="shared" ref="Q25:Q28" si="30">D25*M$25</f>
        <v>0.1</v>
      </c>
      <c r="R25" s="124">
        <f t="shared" ref="R25:R28" si="31">E25*M$26</f>
        <v>0</v>
      </c>
      <c r="S25" s="124">
        <f t="shared" ref="S25:S28" si="32">F25*M$27</f>
        <v>0</v>
      </c>
      <c r="T25" s="124">
        <f t="shared" ref="T25:T28" si="33">G25*M$28</f>
        <v>0</v>
      </c>
      <c r="U25" s="124">
        <f t="shared" ref="U25:U28" si="34">SUM(P25:T25)</f>
        <v>0.2</v>
      </c>
      <c r="V25" s="124">
        <f t="shared" ref="V25:V28" si="35">IFERROR(U25/M25,0)</f>
        <v>2</v>
      </c>
    </row>
    <row r="26" spans="2:22" ht="15.75" thickBot="1" x14ac:dyDescent="0.3">
      <c r="B26" s="98" t="str">
        <f>IF('Evaluar alternativas'!$D$2=2,"",IF('Evaluar alternativas'!C$6="","Alternativa 3",'Evaluar alternativas'!C$6))</f>
        <v/>
      </c>
      <c r="C26" s="36">
        <f>IFERROR(1/E24,0)</f>
        <v>0</v>
      </c>
      <c r="D26" s="33">
        <f>IFERROR(1/E25,0)</f>
        <v>0</v>
      </c>
      <c r="E26" s="34">
        <f>IF('Evaluar alternativas'!D$2=2,0,1)</f>
        <v>0</v>
      </c>
      <c r="F26" s="35">
        <f>IF('Evaluar alternativas'!D$2&gt;3,IF('Evaluar alternativas'!D36="A",'Evaluar alternativas'!E36,1/'Evaluar alternativas'!E36),0)</f>
        <v>0</v>
      </c>
      <c r="G26" s="12">
        <f>IF('Evaluar alternativas'!D$2&gt;4,IF('Evaluar alternativas'!D37="A",'Evaluar alternativas'!E37,1/'Evaluar alternativas'!E37),0)</f>
        <v>0</v>
      </c>
      <c r="H26" s="31">
        <f t="shared" si="24"/>
        <v>0</v>
      </c>
      <c r="I26" s="31">
        <f t="shared" si="25"/>
        <v>0</v>
      </c>
      <c r="J26" s="31">
        <f t="shared" si="26"/>
        <v>0</v>
      </c>
      <c r="K26" s="31">
        <f t="shared" si="27"/>
        <v>0</v>
      </c>
      <c r="L26" s="31">
        <f t="shared" si="28"/>
        <v>0</v>
      </c>
      <c r="M26" s="97">
        <f>AVERAGE(H26:L26)</f>
        <v>0</v>
      </c>
      <c r="N26" s="97">
        <f>M26*'Matrices RNF'!$H$54</f>
        <v>0</v>
      </c>
      <c r="P26" s="124">
        <f t="shared" si="29"/>
        <v>0</v>
      </c>
      <c r="Q26" s="124">
        <f t="shared" si="30"/>
        <v>0</v>
      </c>
      <c r="R26" s="124">
        <f t="shared" si="31"/>
        <v>0</v>
      </c>
      <c r="S26" s="124">
        <f t="shared" si="32"/>
        <v>0</v>
      </c>
      <c r="T26" s="124">
        <f t="shared" si="33"/>
        <v>0</v>
      </c>
      <c r="U26" s="124">
        <f t="shared" si="34"/>
        <v>0</v>
      </c>
      <c r="V26" s="124">
        <f t="shared" si="35"/>
        <v>0</v>
      </c>
    </row>
    <row r="27" spans="2:22" ht="15.75" thickBot="1" x14ac:dyDescent="0.3">
      <c r="B27" s="98" t="str">
        <f>IF('Evaluar alternativas'!D$2&gt;3,IF('Evaluar alternativas'!C$7="","Alternativa 4",'Evaluar alternativas'!C$7),"")</f>
        <v/>
      </c>
      <c r="C27" s="36">
        <f>IFERROR(1/F24,0)</f>
        <v>0</v>
      </c>
      <c r="D27" s="36">
        <f>IFERROR(1/F25,0)</f>
        <v>0</v>
      </c>
      <c r="E27" s="111">
        <f>IFERROR(1/F26,0)</f>
        <v>0</v>
      </c>
      <c r="F27" s="34">
        <f>IF('Evaluar alternativas'!D$2&gt;3,1,0)</f>
        <v>0</v>
      </c>
      <c r="G27" s="113">
        <f>IF('Evaluar alternativas'!D$2&gt;4,IF('Evaluar alternativas'!D38="A",'Evaluar alternativas'!E38,1/'Evaluar alternativas'!E38),0)</f>
        <v>0</v>
      </c>
      <c r="H27" s="31">
        <f t="shared" si="24"/>
        <v>0</v>
      </c>
      <c r="I27" s="31">
        <f t="shared" si="25"/>
        <v>0</v>
      </c>
      <c r="J27" s="31">
        <f t="shared" si="26"/>
        <v>0</v>
      </c>
      <c r="K27" s="31">
        <f t="shared" si="27"/>
        <v>0</v>
      </c>
      <c r="L27" s="31">
        <f t="shared" si="28"/>
        <v>0</v>
      </c>
      <c r="M27" s="97">
        <f>AVERAGE(H27:L27)</f>
        <v>0</v>
      </c>
      <c r="N27" s="97">
        <f>M27*'Matrices RNF'!$H$54</f>
        <v>0</v>
      </c>
      <c r="P27" s="124">
        <f t="shared" si="29"/>
        <v>0</v>
      </c>
      <c r="Q27" s="124">
        <f t="shared" si="30"/>
        <v>0</v>
      </c>
      <c r="R27" s="124">
        <f t="shared" si="31"/>
        <v>0</v>
      </c>
      <c r="S27" s="124">
        <f t="shared" si="32"/>
        <v>0</v>
      </c>
      <c r="T27" s="124">
        <f t="shared" si="33"/>
        <v>0</v>
      </c>
      <c r="U27" s="124">
        <f t="shared" si="34"/>
        <v>0</v>
      </c>
      <c r="V27" s="124">
        <f t="shared" si="35"/>
        <v>0</v>
      </c>
    </row>
    <row r="28" spans="2:22" ht="15.75" thickBot="1" x14ac:dyDescent="0.3">
      <c r="B28" s="98" t="str">
        <f>IF('Evaluar alternativas'!D$2&gt;4,IF('Evaluar alternativas'!C$8="","Alternativa 5",'Evaluar alternativas'!C$8),"")</f>
        <v/>
      </c>
      <c r="C28" s="36">
        <f>IFERROR(1/G24,0)</f>
        <v>0</v>
      </c>
      <c r="D28" s="36">
        <f>IFERROR(1/G25,0)</f>
        <v>0</v>
      </c>
      <c r="E28" s="36">
        <f>IFERROR(1/G26,0)</f>
        <v>0</v>
      </c>
      <c r="F28" s="33">
        <f>IFERROR(1/G27,0)</f>
        <v>0</v>
      </c>
      <c r="G28" s="66">
        <f>IF('Evaluar alternativas'!D$2&gt;4,1,0)</f>
        <v>0</v>
      </c>
      <c r="H28" s="31">
        <f t="shared" si="24"/>
        <v>0</v>
      </c>
      <c r="I28" s="31">
        <f t="shared" si="25"/>
        <v>0</v>
      </c>
      <c r="J28" s="31">
        <f t="shared" si="26"/>
        <v>0</v>
      </c>
      <c r="K28" s="31">
        <f t="shared" si="27"/>
        <v>0</v>
      </c>
      <c r="L28" s="31">
        <f t="shared" si="28"/>
        <v>0</v>
      </c>
      <c r="M28" s="97">
        <f>AVERAGE(H28:L28)</f>
        <v>0</v>
      </c>
      <c r="N28" s="97">
        <f>M28*'Matrices RNF'!$H$54</f>
        <v>0</v>
      </c>
      <c r="P28" s="124">
        <f t="shared" si="29"/>
        <v>0</v>
      </c>
      <c r="Q28" s="124">
        <f t="shared" si="30"/>
        <v>0</v>
      </c>
      <c r="R28" s="124">
        <f t="shared" si="31"/>
        <v>0</v>
      </c>
      <c r="S28" s="124">
        <f t="shared" si="32"/>
        <v>0</v>
      </c>
      <c r="T28" s="124">
        <f t="shared" si="33"/>
        <v>0</v>
      </c>
      <c r="U28" s="124">
        <f t="shared" si="34"/>
        <v>0</v>
      </c>
      <c r="V28" s="124">
        <f t="shared" si="35"/>
        <v>0</v>
      </c>
    </row>
    <row r="29" spans="2:22" ht="15.75" thickBot="1" x14ac:dyDescent="0.3">
      <c r="B29" s="98" t="s">
        <v>33</v>
      </c>
      <c r="C29" s="108">
        <f>SUM(C24:C28)</f>
        <v>1.3333333333333333</v>
      </c>
      <c r="D29" s="108">
        <f>SUM(D24:D28)</f>
        <v>4</v>
      </c>
      <c r="E29" s="108">
        <f>SUM(E24:E28)</f>
        <v>0</v>
      </c>
      <c r="F29" s="108">
        <f>SUM(F24:F28)</f>
        <v>0</v>
      </c>
      <c r="G29" s="108">
        <f>SUM(G24:G28)</f>
        <v>0</v>
      </c>
      <c r="H29" s="102"/>
      <c r="I29" s="102" t="str">
        <f>IF(Q30&lt;0.1,"CRITERIOS CONSISTENTES","CRITERIOS INCONSISTENTES")</f>
        <v>CRITERIOS CONSISTENTES</v>
      </c>
      <c r="J29" s="102"/>
      <c r="K29" s="102"/>
      <c r="L29" s="102"/>
      <c r="M29" s="102"/>
      <c r="N29" s="102"/>
      <c r="P29" s="133"/>
      <c r="Q29" s="133"/>
      <c r="R29" s="133"/>
      <c r="S29" s="133"/>
      <c r="T29" s="133"/>
      <c r="U29" s="134" t="s">
        <v>117</v>
      </c>
      <c r="V29" s="133">
        <f>SUM(V24:V28)</f>
        <v>4</v>
      </c>
    </row>
    <row r="30" spans="2:22" x14ac:dyDescent="0.25">
      <c r="P30" s="134" t="s">
        <v>119</v>
      </c>
      <c r="Q30" s="133">
        <f>S30/1.12</f>
        <v>0</v>
      </c>
      <c r="R30" s="134" t="s">
        <v>120</v>
      </c>
      <c r="S30" s="133">
        <f>(V30-'Evaluar alternativas'!D2)/('Evaluar alternativas'!D2-1)</f>
        <v>0</v>
      </c>
      <c r="T30" s="133"/>
      <c r="U30" s="135" t="s">
        <v>118</v>
      </c>
      <c r="V30" s="133">
        <f>V29/'Evaluar alternativas'!D2</f>
        <v>2</v>
      </c>
    </row>
    <row r="31" spans="2:22" ht="15.75" thickBot="1" x14ac:dyDescent="0.3"/>
    <row r="32" spans="2:22" ht="15.75" thickBot="1" x14ac:dyDescent="0.3">
      <c r="B32" s="198" t="s">
        <v>107</v>
      </c>
      <c r="C32" s="198"/>
      <c r="D32" s="198"/>
      <c r="E32" s="198"/>
      <c r="F32" s="198"/>
      <c r="G32" s="198"/>
      <c r="H32" s="198"/>
      <c r="I32" s="198"/>
      <c r="J32" s="198"/>
      <c r="K32" s="198"/>
      <c r="L32" s="198"/>
      <c r="M32" s="198"/>
      <c r="N32" s="198"/>
    </row>
    <row r="33" spans="2:22" ht="15.75" thickBot="1" x14ac:dyDescent="0.3">
      <c r="B33" s="101"/>
      <c r="C33" s="98" t="str">
        <f>IF('Evaluar alternativas'!C$4="","Alternativa 1",'Evaluar alternativas'!C$4)</f>
        <v>LILI</v>
      </c>
      <c r="D33" s="98" t="str">
        <f>IF('Evaluar alternativas'!$C$5="","Alternativa 2",'Evaluar alternativas'!$C$5)</f>
        <v>tre</v>
      </c>
      <c r="E33" s="98" t="str">
        <f>IF('Evaluar alternativas'!D$2=2,"",IF('Evaluar alternativas'!C$6="","Alternativa 3",'Evaluar alternativas'!C$6))</f>
        <v/>
      </c>
      <c r="F33" s="98" t="str">
        <f>IF('Evaluar alternativas'!D$2&gt;3,IF('Evaluar alternativas'!C$7="","Alternativa 4",'Evaluar alternativas'!C$7),"")</f>
        <v/>
      </c>
      <c r="G33" s="98" t="str">
        <f>IF('Evaluar alternativas'!D$2&gt;4,IF('Evaluar alternativas'!C$8="","Alternativa 5",'Evaluar alternativas'!C$8),"")</f>
        <v/>
      </c>
      <c r="H33" s="199" t="s">
        <v>35</v>
      </c>
      <c r="I33" s="199"/>
      <c r="J33" s="199"/>
      <c r="K33" s="199"/>
      <c r="L33" s="199"/>
      <c r="M33" s="98" t="s">
        <v>103</v>
      </c>
      <c r="N33" s="98" t="s">
        <v>104</v>
      </c>
      <c r="P33" s="197" t="s">
        <v>116</v>
      </c>
      <c r="Q33" s="197"/>
      <c r="R33" s="197"/>
      <c r="S33" s="197"/>
      <c r="T33" s="197"/>
      <c r="U33" s="124" t="s">
        <v>38</v>
      </c>
      <c r="V33" s="124" t="s">
        <v>40</v>
      </c>
    </row>
    <row r="34" spans="2:22" ht="15.75" thickBot="1" x14ac:dyDescent="0.3">
      <c r="B34" s="98" t="str">
        <f>IF('Evaluar alternativas'!$C$4="","Alternativa 1",'Evaluar alternativas'!$C$4)</f>
        <v>LILI</v>
      </c>
      <c r="C34" s="85">
        <v>1</v>
      </c>
      <c r="D34" s="119">
        <f>IF('Evaluar alternativas'!N29="A",'Evaluar alternativas'!O29,1/'Evaluar alternativas'!O29)</f>
        <v>3</v>
      </c>
      <c r="E34" s="12">
        <f>IF('Evaluar alternativas'!D$2=2,0,IF('Evaluar alternativas'!N30="A",'Evaluar alternativas'!O30,1/'Evaluar alternativas'!O30))</f>
        <v>0</v>
      </c>
      <c r="F34" s="12">
        <f>IF('Evaluar alternativas'!D$2&gt;3,IF('Evaluar alternativas'!N31="A",'Evaluar alternativas'!O31,1/'Evaluar alternativas'!O31),0)</f>
        <v>0</v>
      </c>
      <c r="G34" s="12">
        <f>IF('Evaluar alternativas'!D$2&gt;4,IF('Evaluar alternativas'!N32="A",'Evaluar alternativas'!O32,1/'Evaluar alternativas'!O32),0)</f>
        <v>0</v>
      </c>
      <c r="H34" s="31">
        <f>C34/C$39</f>
        <v>0.75</v>
      </c>
      <c r="I34" s="31">
        <f>D34/D$39</f>
        <v>0.75</v>
      </c>
      <c r="J34" s="31">
        <f>IFERROR(E34/E$39,0)</f>
        <v>0</v>
      </c>
      <c r="K34" s="31">
        <f>IFERROR(F34/F$39,0)</f>
        <v>0</v>
      </c>
      <c r="L34" s="31">
        <f>IFERROR(G34/G$39,0)</f>
        <v>0</v>
      </c>
      <c r="M34" s="97">
        <f>AVERAGE(H34:L34)</f>
        <v>0.3</v>
      </c>
      <c r="N34" s="97">
        <f>M34*'Matrices RNF'!$H$55</f>
        <v>2.3733920375802301E-2</v>
      </c>
      <c r="P34" s="124">
        <f>C34*M$34</f>
        <v>0.3</v>
      </c>
      <c r="Q34" s="124">
        <f>D34*M$35</f>
        <v>0.30000000000000004</v>
      </c>
      <c r="R34" s="124">
        <f>E34*M$36</f>
        <v>0</v>
      </c>
      <c r="S34" s="124">
        <f>F34*M$37</f>
        <v>0</v>
      </c>
      <c r="T34" s="124">
        <f>G34*M$38</f>
        <v>0</v>
      </c>
      <c r="U34" s="124">
        <f>SUM(P34:T34)</f>
        <v>0.60000000000000009</v>
      </c>
      <c r="V34" s="124">
        <f>IFERROR(U34/M34,0)</f>
        <v>2.0000000000000004</v>
      </c>
    </row>
    <row r="35" spans="2:22" ht="15.75" thickBot="1" x14ac:dyDescent="0.3">
      <c r="B35" s="98" t="str">
        <f>IF('Evaluar alternativas'!$C$5="","Alternativa 2",'Evaluar alternativas'!$C$5)</f>
        <v>tre</v>
      </c>
      <c r="C35" s="117">
        <f>1/D34</f>
        <v>0.33333333333333331</v>
      </c>
      <c r="D35" s="34">
        <v>1</v>
      </c>
      <c r="E35" s="119">
        <f>IF('Evaluar alternativas'!D$2=2,0,IF('Evaluar alternativas'!N33="A",'Evaluar alternativas'!O33,1/'Evaluar alternativas'!O33))</f>
        <v>0</v>
      </c>
      <c r="F35" s="12">
        <f>IF('Evaluar alternativas'!D$2&gt;3,IF('Evaluar alternativas'!N34="A",'Evaluar alternativas'!O34,1/'Evaluar alternativas'!O34),0)</f>
        <v>0</v>
      </c>
      <c r="G35" s="12">
        <f>IF('Evaluar alternativas'!D$2&gt;4,IF('Evaluar alternativas'!N35="A",'Evaluar alternativas'!O35,1/'Evaluar alternativas'!O35),0)</f>
        <v>0</v>
      </c>
      <c r="H35" s="31">
        <f t="shared" ref="H35:H38" si="36">C35/C$39</f>
        <v>0.25</v>
      </c>
      <c r="I35" s="31">
        <f t="shared" ref="I35:I38" si="37">D35/D$39</f>
        <v>0.25</v>
      </c>
      <c r="J35" s="31">
        <f t="shared" ref="J35:J38" si="38">IFERROR(E35/E$39,0)</f>
        <v>0</v>
      </c>
      <c r="K35" s="31">
        <f t="shared" ref="K35:K38" si="39">IFERROR(F35/F$39,0)</f>
        <v>0</v>
      </c>
      <c r="L35" s="31">
        <f t="shared" ref="L35:L38" si="40">IFERROR(G35/G$39,0)</f>
        <v>0</v>
      </c>
      <c r="M35" s="97">
        <f t="shared" ref="M35:M38" si="41">AVERAGE(H35:L35)</f>
        <v>0.1</v>
      </c>
      <c r="N35" s="97">
        <f>M35*'Matrices RNF'!$H$55</f>
        <v>7.9113067919340998E-3</v>
      </c>
      <c r="P35" s="124">
        <f t="shared" ref="P35:P38" si="42">C35*M$34</f>
        <v>9.9999999999999992E-2</v>
      </c>
      <c r="Q35" s="124">
        <f t="shared" ref="Q35:Q38" si="43">D35*M$35</f>
        <v>0.1</v>
      </c>
      <c r="R35" s="124">
        <f t="shared" ref="R35:R38" si="44">E35*M$36</f>
        <v>0</v>
      </c>
      <c r="S35" s="124">
        <f t="shared" ref="S35:S38" si="45">F35*M$37</f>
        <v>0</v>
      </c>
      <c r="T35" s="124">
        <f t="shared" ref="T35:T38" si="46">G35*M$38</f>
        <v>0</v>
      </c>
      <c r="U35" s="124">
        <f t="shared" ref="U35:U38" si="47">SUM(P35:T35)</f>
        <v>0.2</v>
      </c>
      <c r="V35" s="124">
        <f t="shared" ref="V35:V38" si="48">IFERROR(U35/M35,0)</f>
        <v>2</v>
      </c>
    </row>
    <row r="36" spans="2:22" ht="15.75" thickBot="1" x14ac:dyDescent="0.3">
      <c r="B36" s="98" t="str">
        <f>IF('Evaluar alternativas'!$D$2=2,"",IF('Evaluar alternativas'!C$6="","Alternativa 3",'Evaluar alternativas'!C$6))</f>
        <v/>
      </c>
      <c r="C36" s="36">
        <f>IFERROR(1/E34,0)</f>
        <v>0</v>
      </c>
      <c r="D36" s="117">
        <f>IFERROR(1/E35,0)</f>
        <v>0</v>
      </c>
      <c r="E36" s="34">
        <f>IF('Evaluar alternativas'!D$2=2,0,1)</f>
        <v>0</v>
      </c>
      <c r="F36" s="119">
        <f>IF('Evaluar alternativas'!D$2&gt;3,IF('Evaluar alternativas'!N36="A",'Evaluar alternativas'!O36,1/'Evaluar alternativas'!O36),0)</f>
        <v>0</v>
      </c>
      <c r="G36" s="12">
        <f>IF('Evaluar alternativas'!D$2&gt;4,IF('Evaluar alternativas'!N37="A",'Evaluar alternativas'!O37,1/'Evaluar alternativas'!O37),0)</f>
        <v>0</v>
      </c>
      <c r="H36" s="31">
        <f t="shared" si="36"/>
        <v>0</v>
      </c>
      <c r="I36" s="31">
        <f t="shared" si="37"/>
        <v>0</v>
      </c>
      <c r="J36" s="31">
        <f t="shared" si="38"/>
        <v>0</v>
      </c>
      <c r="K36" s="31">
        <f t="shared" si="39"/>
        <v>0</v>
      </c>
      <c r="L36" s="31">
        <f t="shared" si="40"/>
        <v>0</v>
      </c>
      <c r="M36" s="97">
        <f t="shared" si="41"/>
        <v>0</v>
      </c>
      <c r="N36" s="97">
        <f>M36*'Matrices RNF'!$H$55</f>
        <v>0</v>
      </c>
      <c r="P36" s="124">
        <f t="shared" si="42"/>
        <v>0</v>
      </c>
      <c r="Q36" s="124">
        <f t="shared" si="43"/>
        <v>0</v>
      </c>
      <c r="R36" s="124">
        <f t="shared" si="44"/>
        <v>0</v>
      </c>
      <c r="S36" s="124">
        <f t="shared" si="45"/>
        <v>0</v>
      </c>
      <c r="T36" s="124">
        <f t="shared" si="46"/>
        <v>0</v>
      </c>
      <c r="U36" s="124">
        <f t="shared" si="47"/>
        <v>0</v>
      </c>
      <c r="V36" s="124">
        <f t="shared" si="48"/>
        <v>0</v>
      </c>
    </row>
    <row r="37" spans="2:22" ht="15.75" thickBot="1" x14ac:dyDescent="0.3">
      <c r="B37" s="98" t="str">
        <f>IF('Evaluar alternativas'!D$2&gt;3,IF('Evaluar alternativas'!C$7="","Alternativa 4",'Evaluar alternativas'!C$7),"")</f>
        <v/>
      </c>
      <c r="C37" s="36">
        <f>IFERROR(1/F34,0)</f>
        <v>0</v>
      </c>
      <c r="D37" s="36">
        <f>IFERROR(1/F35,0)</f>
        <v>0</v>
      </c>
      <c r="E37" s="117">
        <f>IFERROR(1/F36,0)</f>
        <v>0</v>
      </c>
      <c r="F37" s="34">
        <f>IF('Evaluar alternativas'!D$2&gt;3,1,0)</f>
        <v>0</v>
      </c>
      <c r="G37" s="119">
        <f>IF('Evaluar alternativas'!D$2&gt;4,IF('Evaluar alternativas'!N38="A",'Evaluar alternativas'!O38,1/'Evaluar alternativas'!O38),0)</f>
        <v>0</v>
      </c>
      <c r="H37" s="31">
        <f t="shared" si="36"/>
        <v>0</v>
      </c>
      <c r="I37" s="31">
        <f t="shared" si="37"/>
        <v>0</v>
      </c>
      <c r="J37" s="31">
        <f t="shared" si="38"/>
        <v>0</v>
      </c>
      <c r="K37" s="31">
        <f t="shared" si="39"/>
        <v>0</v>
      </c>
      <c r="L37" s="31">
        <f t="shared" si="40"/>
        <v>0</v>
      </c>
      <c r="M37" s="97">
        <f t="shared" si="41"/>
        <v>0</v>
      </c>
      <c r="N37" s="97">
        <f>M37*'Matrices RNF'!$H$55</f>
        <v>0</v>
      </c>
      <c r="P37" s="124">
        <f t="shared" si="42"/>
        <v>0</v>
      </c>
      <c r="Q37" s="124">
        <f t="shared" si="43"/>
        <v>0</v>
      </c>
      <c r="R37" s="124">
        <f t="shared" si="44"/>
        <v>0</v>
      </c>
      <c r="S37" s="124">
        <f t="shared" si="45"/>
        <v>0</v>
      </c>
      <c r="T37" s="124">
        <f t="shared" si="46"/>
        <v>0</v>
      </c>
      <c r="U37" s="124">
        <f t="shared" si="47"/>
        <v>0</v>
      </c>
      <c r="V37" s="124">
        <f t="shared" si="48"/>
        <v>0</v>
      </c>
    </row>
    <row r="38" spans="2:22" ht="15.75" thickBot="1" x14ac:dyDescent="0.3">
      <c r="B38" s="98" t="str">
        <f>IF('Evaluar alternativas'!D$2&gt;4,IF('Evaluar alternativas'!C$8="","Alternativa 5",'Evaluar alternativas'!C$8),"")</f>
        <v/>
      </c>
      <c r="C38" s="36">
        <f>IFERROR(1/G34,0)</f>
        <v>0</v>
      </c>
      <c r="D38" s="36">
        <f>IFERROR(1/G35,0)</f>
        <v>0</v>
      </c>
      <c r="E38" s="36">
        <f>IFERROR(1/G36,0)</f>
        <v>0</v>
      </c>
      <c r="F38" s="117">
        <f>IFERROR(1/G37,0)</f>
        <v>0</v>
      </c>
      <c r="G38" s="120">
        <f>IF('Evaluar alternativas'!D$2&gt;4,1,0)</f>
        <v>0</v>
      </c>
      <c r="H38" s="31">
        <f t="shared" si="36"/>
        <v>0</v>
      </c>
      <c r="I38" s="31">
        <f t="shared" si="37"/>
        <v>0</v>
      </c>
      <c r="J38" s="31">
        <f t="shared" si="38"/>
        <v>0</v>
      </c>
      <c r="K38" s="31">
        <f t="shared" si="39"/>
        <v>0</v>
      </c>
      <c r="L38" s="31">
        <f t="shared" si="40"/>
        <v>0</v>
      </c>
      <c r="M38" s="97">
        <f t="shared" si="41"/>
        <v>0</v>
      </c>
      <c r="N38" s="97">
        <f>M38*'Matrices RNF'!$H$55</f>
        <v>0</v>
      </c>
      <c r="P38" s="124">
        <f t="shared" si="42"/>
        <v>0</v>
      </c>
      <c r="Q38" s="124">
        <f t="shared" si="43"/>
        <v>0</v>
      </c>
      <c r="R38" s="124">
        <f t="shared" si="44"/>
        <v>0</v>
      </c>
      <c r="S38" s="124">
        <f t="shared" si="45"/>
        <v>0</v>
      </c>
      <c r="T38" s="124">
        <f t="shared" si="46"/>
        <v>0</v>
      </c>
      <c r="U38" s="124">
        <f t="shared" si="47"/>
        <v>0</v>
      </c>
      <c r="V38" s="124">
        <f t="shared" si="48"/>
        <v>0</v>
      </c>
    </row>
    <row r="39" spans="2:22" ht="15.75" thickBot="1" x14ac:dyDescent="0.3">
      <c r="B39" s="98" t="s">
        <v>33</v>
      </c>
      <c r="C39" s="108">
        <f>SUM(C34:C38)</f>
        <v>1.3333333333333333</v>
      </c>
      <c r="D39" s="108">
        <f>SUM(D34:D38)</f>
        <v>4</v>
      </c>
      <c r="E39" s="108">
        <f>SUM(E34:E38)</f>
        <v>0</v>
      </c>
      <c r="F39" s="108">
        <f>SUM(F34:F38)</f>
        <v>0</v>
      </c>
      <c r="G39" s="108">
        <f>SUM(G34:G38)</f>
        <v>0</v>
      </c>
      <c r="H39" s="102"/>
      <c r="I39" s="102" t="str">
        <f>IF(Q40&lt;0.1,"CRITERIOS CONSISTENTES","CRITERIOS INCONSISTENTES")</f>
        <v>CRITERIOS CONSISTENTES</v>
      </c>
      <c r="J39" s="102"/>
      <c r="K39" s="102"/>
      <c r="L39" s="102"/>
      <c r="M39" s="102"/>
      <c r="N39" s="102"/>
      <c r="P39" s="133"/>
      <c r="Q39" s="133"/>
      <c r="R39" s="133"/>
      <c r="S39" s="133"/>
      <c r="T39" s="133"/>
      <c r="U39" s="134" t="s">
        <v>117</v>
      </c>
      <c r="V39" s="133">
        <f>SUM(V34:V38)</f>
        <v>4</v>
      </c>
    </row>
    <row r="40" spans="2:22" x14ac:dyDescent="0.25">
      <c r="P40" s="134" t="s">
        <v>119</v>
      </c>
      <c r="Q40" s="133">
        <f>S40/1.12</f>
        <v>0</v>
      </c>
      <c r="R40" s="134" t="s">
        <v>120</v>
      </c>
      <c r="S40" s="133">
        <f>(V40-'Evaluar alternativas'!D2)/('Evaluar alternativas'!D2-1)</f>
        <v>0</v>
      </c>
      <c r="T40" s="133"/>
      <c r="U40" s="135" t="s">
        <v>118</v>
      </c>
      <c r="V40" s="133">
        <f>V39/'Evaluar alternativas'!D2</f>
        <v>2</v>
      </c>
    </row>
    <row r="41" spans="2:22" ht="15.75" thickBot="1" x14ac:dyDescent="0.3"/>
    <row r="42" spans="2:22" ht="15.75" thickBot="1" x14ac:dyDescent="0.3">
      <c r="B42" s="198" t="s">
        <v>108</v>
      </c>
      <c r="C42" s="198"/>
      <c r="D42" s="198"/>
      <c r="E42" s="198"/>
      <c r="F42" s="198"/>
      <c r="G42" s="198"/>
      <c r="H42" s="198"/>
      <c r="I42" s="198"/>
      <c r="J42" s="198"/>
      <c r="K42" s="198"/>
      <c r="L42" s="198"/>
      <c r="M42" s="198"/>
      <c r="N42" s="198"/>
    </row>
    <row r="43" spans="2:22" ht="15.75" thickBot="1" x14ac:dyDescent="0.3">
      <c r="B43" s="101"/>
      <c r="C43" s="98" t="str">
        <f>IF('Evaluar alternativas'!C$4="","Alternativa 1",'Evaluar alternativas'!C$4)</f>
        <v>LILI</v>
      </c>
      <c r="D43" s="98" t="str">
        <f>IF('Evaluar alternativas'!$C$5="","Alternativa 2",'Evaluar alternativas'!$C$5)</f>
        <v>tre</v>
      </c>
      <c r="E43" s="98" t="str">
        <f>IF('Evaluar alternativas'!D$2=2,"",IF('Evaluar alternativas'!C$6="","Alternativa 3",'Evaluar alternativas'!C$6))</f>
        <v/>
      </c>
      <c r="F43" s="98" t="str">
        <f>IF('Evaluar alternativas'!D$2&gt;3,IF('Evaluar alternativas'!C$7="","Alternativa 4",'Evaluar alternativas'!C$7),"")</f>
        <v/>
      </c>
      <c r="G43" s="98" t="str">
        <f>IF('Evaluar alternativas'!D$2&gt;4,IF('Evaluar alternativas'!C$8="","Alternativa 5",'Evaluar alternativas'!C$8),"")</f>
        <v/>
      </c>
      <c r="H43" s="199" t="s">
        <v>35</v>
      </c>
      <c r="I43" s="199"/>
      <c r="J43" s="199"/>
      <c r="K43" s="199"/>
      <c r="L43" s="199"/>
      <c r="M43" s="98" t="s">
        <v>103</v>
      </c>
      <c r="N43" s="98" t="s">
        <v>104</v>
      </c>
      <c r="P43" s="197" t="s">
        <v>116</v>
      </c>
      <c r="Q43" s="197"/>
      <c r="R43" s="197"/>
      <c r="S43" s="197"/>
      <c r="T43" s="197"/>
      <c r="U43" s="124" t="s">
        <v>38</v>
      </c>
      <c r="V43" s="124" t="s">
        <v>40</v>
      </c>
    </row>
    <row r="44" spans="2:22" ht="15.75" thickBot="1" x14ac:dyDescent="0.3">
      <c r="B44" s="98" t="str">
        <f>IF('Evaluar alternativas'!$C$4="","Alternativa 1",'Evaluar alternativas'!$C$4)</f>
        <v>LILI</v>
      </c>
      <c r="C44" s="85">
        <v>1</v>
      </c>
      <c r="D44" s="119">
        <f>IF('Evaluar alternativas'!D44="A",'Evaluar alternativas'!E44,1/'Evaluar alternativas'!E44)</f>
        <v>3</v>
      </c>
      <c r="E44" s="12">
        <f>IF('Evaluar alternativas'!D$2=2,0,IF('Evaluar alternativas'!D45="A",'Evaluar alternativas'!E45,1/'Evaluar alternativas'!E45))</f>
        <v>0</v>
      </c>
      <c r="F44" s="12">
        <f>IF('Evaluar alternativas'!D$2&gt;3,IF('Evaluar alternativas'!D46="A",'Evaluar alternativas'!E46,1/'Evaluar alternativas'!E46),0)</f>
        <v>0</v>
      </c>
      <c r="G44" s="12">
        <f>IF('Evaluar alternativas'!D$2&gt;4,IF('Evaluar alternativas'!D47="A",'Evaluar alternativas'!E47,1/'Evaluar alternativas'!E47),0)</f>
        <v>0</v>
      </c>
      <c r="H44" s="31">
        <f>C44/C$49</f>
        <v>0.75</v>
      </c>
      <c r="I44" s="31">
        <f>D44/D$49</f>
        <v>0.75</v>
      </c>
      <c r="J44" s="31">
        <f>IFERROR(E44/E$49,0)</f>
        <v>0</v>
      </c>
      <c r="K44" s="31">
        <f>IFERROR(F44/F$49,0)</f>
        <v>0</v>
      </c>
      <c r="L44" s="31">
        <f>IFERROR(G44/G$49,0)</f>
        <v>0</v>
      </c>
      <c r="M44" s="97">
        <f>AVERAGE(H44:L44)</f>
        <v>0.3</v>
      </c>
      <c r="N44" s="97">
        <f>M44*'Matrices RNF'!$L$77</f>
        <v>1.9187558794413596E-3</v>
      </c>
      <c r="P44" s="124">
        <f>C44*M$44</f>
        <v>0.3</v>
      </c>
      <c r="Q44" s="124">
        <f>D44*M$45</f>
        <v>0.30000000000000004</v>
      </c>
      <c r="R44" s="124">
        <f>E44*M$46</f>
        <v>0</v>
      </c>
      <c r="S44" s="124">
        <f>F44*M$47</f>
        <v>0</v>
      </c>
      <c r="T44" s="124">
        <f>G44*M$48</f>
        <v>0</v>
      </c>
      <c r="U44" s="124">
        <f>SUM(P44:T44)</f>
        <v>0.60000000000000009</v>
      </c>
      <c r="V44" s="124">
        <f>IFERROR(U44/M44,0)</f>
        <v>2.0000000000000004</v>
      </c>
    </row>
    <row r="45" spans="2:22" ht="15.75" thickBot="1" x14ac:dyDescent="0.3">
      <c r="B45" s="98" t="str">
        <f>IF('Evaluar alternativas'!$C$5="","Alternativa 2",'Evaluar alternativas'!$C$5)</f>
        <v>tre</v>
      </c>
      <c r="C45" s="111">
        <f>1/D44</f>
        <v>0.33333333333333331</v>
      </c>
      <c r="D45" s="115">
        <v>1</v>
      </c>
      <c r="E45" s="30">
        <f>IF('Evaluar alternativas'!D$2=2,0,IF('Evaluar alternativas'!D48="A",'Evaluar alternativas'!E48,1/'Evaluar alternativas'!E48))</f>
        <v>0</v>
      </c>
      <c r="F45" s="12">
        <f>IF('Evaluar alternativas'!D$2&gt;3,IF('Evaluar alternativas'!D49="A",'Evaluar alternativas'!E49,1/'Evaluar alternativas'!E49),0)</f>
        <v>0</v>
      </c>
      <c r="G45" s="12">
        <f>IF('Evaluar alternativas'!D$2&gt;4,IF('Evaluar alternativas'!D50="A",'Evaluar alternativas'!E50,1/'Evaluar alternativas'!E50),0)</f>
        <v>0</v>
      </c>
      <c r="H45" s="31">
        <f t="shared" ref="H45:H48" si="49">C45/C$49</f>
        <v>0.25</v>
      </c>
      <c r="I45" s="31">
        <f t="shared" ref="I45:I48" si="50">D45/D$49</f>
        <v>0.25</v>
      </c>
      <c r="J45" s="31">
        <f t="shared" ref="J45:J48" si="51">IFERROR(E45/E$49,0)</f>
        <v>0</v>
      </c>
      <c r="K45" s="31">
        <f t="shared" ref="K45:K48" si="52">IFERROR(F45/F$49,0)</f>
        <v>0</v>
      </c>
      <c r="L45" s="31">
        <f t="shared" ref="L45:L48" si="53">IFERROR(G45/G$49,0)</f>
        <v>0</v>
      </c>
      <c r="M45" s="97">
        <f t="shared" ref="M45:M48" si="54">AVERAGE(H45:L45)</f>
        <v>0.1</v>
      </c>
      <c r="N45" s="97">
        <f>M45*'Matrices RNF'!$L$77</f>
        <v>6.3958529314711999E-4</v>
      </c>
      <c r="P45" s="124">
        <f t="shared" ref="P45:P48" si="55">C45*M$44</f>
        <v>9.9999999999999992E-2</v>
      </c>
      <c r="Q45" s="124">
        <f t="shared" ref="Q45:Q48" si="56">D45*M$45</f>
        <v>0.1</v>
      </c>
      <c r="R45" s="124">
        <f t="shared" ref="R45:R48" si="57">E45*M$46</f>
        <v>0</v>
      </c>
      <c r="S45" s="124">
        <f t="shared" ref="S45:S48" si="58">F45*M$47</f>
        <v>0</v>
      </c>
      <c r="T45" s="124">
        <f t="shared" ref="T45:T48" si="59">G45*M$48</f>
        <v>0</v>
      </c>
      <c r="U45" s="124">
        <f t="shared" ref="U45:U48" si="60">SUM(P45:T45)</f>
        <v>0.2</v>
      </c>
      <c r="V45" s="124">
        <f t="shared" ref="V45:V48" si="61">IFERROR(U45/M45,0)</f>
        <v>2</v>
      </c>
    </row>
    <row r="46" spans="2:22" ht="15.75" thickBot="1" x14ac:dyDescent="0.3">
      <c r="B46" s="98" t="str">
        <f>IF('Evaluar alternativas'!$D$2=2,"",IF('Evaluar alternativas'!C$6="","Alternativa 3",'Evaluar alternativas'!C$6))</f>
        <v/>
      </c>
      <c r="C46" s="36">
        <f>IFERROR(1/E44,0)</f>
        <v>0</v>
      </c>
      <c r="D46" s="117">
        <f>IFERROR(1/E45,0)</f>
        <v>0</v>
      </c>
      <c r="E46" s="29">
        <f>IF('Evaluar alternativas'!D$2=2,0,1)</f>
        <v>0</v>
      </c>
      <c r="F46" s="113">
        <f>IF('Evaluar alternativas'!D$2&gt;3,IF('Evaluar alternativas'!D51="A",'Evaluar alternativas'!E51,1/'Evaluar alternativas'!E51),0)</f>
        <v>0</v>
      </c>
      <c r="G46" s="12">
        <f>IF('Evaluar alternativas'!D$2&gt;4,IF('Evaluar alternativas'!D52="A",'Evaluar alternativas'!E52,1/'Evaluar alternativas'!E52),0)</f>
        <v>0</v>
      </c>
      <c r="H46" s="31">
        <f t="shared" si="49"/>
        <v>0</v>
      </c>
      <c r="I46" s="31">
        <f t="shared" si="50"/>
        <v>0</v>
      </c>
      <c r="J46" s="31">
        <f t="shared" si="51"/>
        <v>0</v>
      </c>
      <c r="K46" s="31">
        <f t="shared" si="52"/>
        <v>0</v>
      </c>
      <c r="L46" s="31">
        <f t="shared" si="53"/>
        <v>0</v>
      </c>
      <c r="M46" s="97">
        <f t="shared" si="54"/>
        <v>0</v>
      </c>
      <c r="N46" s="97">
        <f>M46*'Matrices RNF'!$L$77</f>
        <v>0</v>
      </c>
      <c r="P46" s="124">
        <f t="shared" si="55"/>
        <v>0</v>
      </c>
      <c r="Q46" s="124">
        <f t="shared" si="56"/>
        <v>0</v>
      </c>
      <c r="R46" s="124">
        <f t="shared" si="57"/>
        <v>0</v>
      </c>
      <c r="S46" s="124">
        <f t="shared" si="58"/>
        <v>0</v>
      </c>
      <c r="T46" s="124">
        <f t="shared" si="59"/>
        <v>0</v>
      </c>
      <c r="U46" s="124">
        <f t="shared" si="60"/>
        <v>0</v>
      </c>
      <c r="V46" s="124">
        <f t="shared" si="61"/>
        <v>0</v>
      </c>
    </row>
    <row r="47" spans="2:22" ht="15.75" thickBot="1" x14ac:dyDescent="0.3">
      <c r="B47" s="98" t="str">
        <f>IF('Evaluar alternativas'!D$2&gt;3,IF('Evaluar alternativas'!C$7="","Alternativa 4",'Evaluar alternativas'!C$7),"")</f>
        <v/>
      </c>
      <c r="C47" s="36">
        <f>IFERROR(1/F44,0)</f>
        <v>0</v>
      </c>
      <c r="D47" s="36">
        <f>IFERROR(1/F45,0)</f>
        <v>0</v>
      </c>
      <c r="E47" s="111">
        <f>IFERROR(1/F46,0)</f>
        <v>0</v>
      </c>
      <c r="F47" s="122">
        <f>IF('Evaluar alternativas'!D$2&gt;3,1,0)</f>
        <v>0</v>
      </c>
      <c r="G47" s="30">
        <f>IF('Evaluar alternativas'!D$2&gt;4,IF('Evaluar alternativas'!D53="A",'Evaluar alternativas'!E53,1/'Evaluar alternativas'!E53),0)</f>
        <v>0</v>
      </c>
      <c r="H47" s="31">
        <f t="shared" si="49"/>
        <v>0</v>
      </c>
      <c r="I47" s="31">
        <f t="shared" si="50"/>
        <v>0</v>
      </c>
      <c r="J47" s="31">
        <f t="shared" si="51"/>
        <v>0</v>
      </c>
      <c r="K47" s="31">
        <f t="shared" si="52"/>
        <v>0</v>
      </c>
      <c r="L47" s="31">
        <f t="shared" si="53"/>
        <v>0</v>
      </c>
      <c r="M47" s="97">
        <f t="shared" si="54"/>
        <v>0</v>
      </c>
      <c r="N47" s="97">
        <f>M47*'Matrices RNF'!$L$77</f>
        <v>0</v>
      </c>
      <c r="P47" s="124">
        <f t="shared" si="55"/>
        <v>0</v>
      </c>
      <c r="Q47" s="124">
        <f t="shared" si="56"/>
        <v>0</v>
      </c>
      <c r="R47" s="124">
        <f t="shared" si="57"/>
        <v>0</v>
      </c>
      <c r="S47" s="124">
        <f t="shared" si="58"/>
        <v>0</v>
      </c>
      <c r="T47" s="124">
        <f t="shared" si="59"/>
        <v>0</v>
      </c>
      <c r="U47" s="124">
        <f t="shared" si="60"/>
        <v>0</v>
      </c>
      <c r="V47" s="124">
        <f t="shared" si="61"/>
        <v>0</v>
      </c>
    </row>
    <row r="48" spans="2:22" ht="15.75" thickBot="1" x14ac:dyDescent="0.3">
      <c r="B48" s="98" t="str">
        <f>IF('Evaluar alternativas'!D$2&gt;4,IF('Evaluar alternativas'!C$8="","Alternativa 5",'Evaluar alternativas'!C$8),"")</f>
        <v/>
      </c>
      <c r="C48" s="36">
        <f>IFERROR(1/G44,0)</f>
        <v>0</v>
      </c>
      <c r="D48" s="36">
        <f>IFERROR(1/G45,0)</f>
        <v>0</v>
      </c>
      <c r="E48" s="36">
        <f>IFERROR(1/G46,0)</f>
        <v>0</v>
      </c>
      <c r="F48" s="117">
        <f>IFERROR(1/G47,0)</f>
        <v>0</v>
      </c>
      <c r="G48" s="66">
        <f>IF('Evaluar alternativas'!D$2&gt;4,1,0)</f>
        <v>0</v>
      </c>
      <c r="H48" s="31">
        <f t="shared" si="49"/>
        <v>0</v>
      </c>
      <c r="I48" s="31">
        <f t="shared" si="50"/>
        <v>0</v>
      </c>
      <c r="J48" s="31">
        <f t="shared" si="51"/>
        <v>0</v>
      </c>
      <c r="K48" s="31">
        <f t="shared" si="52"/>
        <v>0</v>
      </c>
      <c r="L48" s="31">
        <f t="shared" si="53"/>
        <v>0</v>
      </c>
      <c r="M48" s="97">
        <f t="shared" si="54"/>
        <v>0</v>
      </c>
      <c r="N48" s="97">
        <f>M48*'Matrices RNF'!$L$77</f>
        <v>0</v>
      </c>
      <c r="P48" s="124">
        <f t="shared" si="55"/>
        <v>0</v>
      </c>
      <c r="Q48" s="124">
        <f t="shared" si="56"/>
        <v>0</v>
      </c>
      <c r="R48" s="124">
        <f t="shared" si="57"/>
        <v>0</v>
      </c>
      <c r="S48" s="124">
        <f t="shared" si="58"/>
        <v>0</v>
      </c>
      <c r="T48" s="124">
        <f t="shared" si="59"/>
        <v>0</v>
      </c>
      <c r="U48" s="124">
        <f t="shared" si="60"/>
        <v>0</v>
      </c>
      <c r="V48" s="124">
        <f t="shared" si="61"/>
        <v>0</v>
      </c>
    </row>
    <row r="49" spans="2:22" ht="15.75" thickBot="1" x14ac:dyDescent="0.3">
      <c r="B49" s="98" t="s">
        <v>33</v>
      </c>
      <c r="C49" s="108">
        <f>SUM(C44:C48)</f>
        <v>1.3333333333333333</v>
      </c>
      <c r="D49" s="108">
        <f>SUM(D44:D48)</f>
        <v>4</v>
      </c>
      <c r="E49" s="108">
        <f>SUM(E44:E48)</f>
        <v>0</v>
      </c>
      <c r="F49" s="108">
        <f>SUM(F44:F48)</f>
        <v>0</v>
      </c>
      <c r="G49" s="108">
        <f>SUM(G44:G48)</f>
        <v>0</v>
      </c>
      <c r="H49" s="102"/>
      <c r="I49" s="102" t="str">
        <f>IF(Q50&lt;0.1,"CRITERIOS CONSISTENTES","CRITERIOS INCONSISTENTES")</f>
        <v>CRITERIOS CONSISTENTES</v>
      </c>
      <c r="J49" s="102"/>
      <c r="K49" s="102"/>
      <c r="L49" s="102"/>
      <c r="M49" s="102"/>
      <c r="N49" s="102"/>
      <c r="P49" s="133"/>
      <c r="Q49" s="133"/>
      <c r="R49" s="133"/>
      <c r="S49" s="133"/>
      <c r="T49" s="133"/>
      <c r="U49" s="134" t="s">
        <v>117</v>
      </c>
      <c r="V49" s="133">
        <f>SUM(V44:V48)</f>
        <v>4</v>
      </c>
    </row>
    <row r="50" spans="2:22" x14ac:dyDescent="0.25">
      <c r="P50" s="134" t="s">
        <v>119</v>
      </c>
      <c r="Q50" s="133">
        <f>S50/1.12</f>
        <v>0</v>
      </c>
      <c r="R50" s="134" t="s">
        <v>120</v>
      </c>
      <c r="S50" s="133">
        <f>(V50-'Evaluar alternativas'!D2)/('Evaluar alternativas'!D2-1)</f>
        <v>0</v>
      </c>
      <c r="T50" s="133"/>
      <c r="U50" s="135" t="s">
        <v>118</v>
      </c>
      <c r="V50" s="133">
        <f>V49/'Evaluar alternativas'!D2</f>
        <v>2</v>
      </c>
    </row>
    <row r="51" spans="2:22" ht="15.75" thickBot="1" x14ac:dyDescent="0.3"/>
    <row r="52" spans="2:22" ht="15.75" thickBot="1" x14ac:dyDescent="0.3">
      <c r="B52" s="198" t="s">
        <v>109</v>
      </c>
      <c r="C52" s="198"/>
      <c r="D52" s="198"/>
      <c r="E52" s="198"/>
      <c r="F52" s="198"/>
      <c r="G52" s="198"/>
      <c r="H52" s="198"/>
      <c r="I52" s="198"/>
      <c r="J52" s="198"/>
      <c r="K52" s="198"/>
      <c r="L52" s="198"/>
      <c r="M52" s="198"/>
      <c r="N52" s="198"/>
    </row>
    <row r="53" spans="2:22" ht="15.75" thickBot="1" x14ac:dyDescent="0.3">
      <c r="B53" s="101"/>
      <c r="C53" s="98" t="str">
        <f>IF('Evaluar alternativas'!C$4="","Alternativa 1",'Evaluar alternativas'!C$4)</f>
        <v>LILI</v>
      </c>
      <c r="D53" s="98" t="str">
        <f>IF('Evaluar alternativas'!$C$5="","Alternativa 2",'Evaluar alternativas'!$C$5)</f>
        <v>tre</v>
      </c>
      <c r="E53" s="98" t="str">
        <f>IF('Evaluar alternativas'!D$2=2,"",IF('Evaluar alternativas'!C$6="","Alternativa 3",'Evaluar alternativas'!C$6))</f>
        <v/>
      </c>
      <c r="F53" s="98" t="str">
        <f>IF('Evaluar alternativas'!D$2&gt;3,IF('Evaluar alternativas'!C$7="","Alternativa 4",'Evaluar alternativas'!C$7),"")</f>
        <v/>
      </c>
      <c r="G53" s="98" t="str">
        <f>IF('Evaluar alternativas'!D$2&gt;4,IF('Evaluar alternativas'!C$8="","Alternativa 5",'Evaluar alternativas'!C$8),"")</f>
        <v/>
      </c>
      <c r="H53" s="199" t="s">
        <v>35</v>
      </c>
      <c r="I53" s="199"/>
      <c r="J53" s="199"/>
      <c r="K53" s="199"/>
      <c r="L53" s="199"/>
      <c r="M53" s="98" t="s">
        <v>103</v>
      </c>
      <c r="N53" s="98" t="s">
        <v>104</v>
      </c>
      <c r="P53" s="197" t="s">
        <v>116</v>
      </c>
      <c r="Q53" s="197"/>
      <c r="R53" s="197"/>
      <c r="S53" s="197"/>
      <c r="T53" s="197"/>
      <c r="U53" s="124" t="s">
        <v>38</v>
      </c>
      <c r="V53" s="124" t="s">
        <v>40</v>
      </c>
    </row>
    <row r="54" spans="2:22" ht="15.75" thickBot="1" x14ac:dyDescent="0.3">
      <c r="B54" s="98" t="str">
        <f>IF('Evaluar alternativas'!$C$4="","Alternativa 1",'Evaluar alternativas'!$C$4)</f>
        <v>LILI</v>
      </c>
      <c r="C54" s="85">
        <v>1</v>
      </c>
      <c r="D54" s="119">
        <f>IF('Evaluar alternativas'!N44="A",'Evaluar alternativas'!O44,1/'Evaluar alternativas'!O44)</f>
        <v>3</v>
      </c>
      <c r="E54" s="12">
        <f>IF('Evaluar alternativas'!D$2=2,0,IF('Evaluar alternativas'!N45="A",'Evaluar alternativas'!O45,1/'Evaluar alternativas'!O45))</f>
        <v>0</v>
      </c>
      <c r="F54" s="12">
        <f>IF('Evaluar alternativas'!D$2&gt;3,IF('Evaluar alternativas'!N46="A",'Evaluar alternativas'!O46,1/'Evaluar alternativas'!O46),0)</f>
        <v>0</v>
      </c>
      <c r="G54" s="12">
        <f>IF('Evaluar alternativas'!D$2&gt;4,IF('Evaluar alternativas'!N47="A",'Evaluar alternativas'!O47,1/'Evaluar alternativas'!O47),0)</f>
        <v>0</v>
      </c>
      <c r="H54" s="31">
        <f>C54/C$59</f>
        <v>0.75</v>
      </c>
      <c r="I54" s="31">
        <f>D54/D$59</f>
        <v>0.75</v>
      </c>
      <c r="J54" s="31">
        <f>IFERROR(E54/E$59,0)</f>
        <v>0</v>
      </c>
      <c r="K54" s="31">
        <f>IFERROR(F54/F$59,0)</f>
        <v>0</v>
      </c>
      <c r="L54" s="31">
        <f>IFERROR(G54/G$59,0)</f>
        <v>0</v>
      </c>
      <c r="M54" s="97">
        <f>AVERAGE(H54:L54)</f>
        <v>0.3</v>
      </c>
      <c r="N54" s="97">
        <f>M54*'Matrices RNF'!$L$78</f>
        <v>7.9151743174911784E-4</v>
      </c>
      <c r="P54" s="124">
        <f>C54*M$54</f>
        <v>0.3</v>
      </c>
      <c r="Q54" s="124">
        <f>D54*M$55</f>
        <v>0.30000000000000004</v>
      </c>
      <c r="R54" s="124">
        <f>E54*M$56</f>
        <v>0</v>
      </c>
      <c r="S54" s="124">
        <f>F54*M$57</f>
        <v>0</v>
      </c>
      <c r="T54" s="124">
        <f>G54*M$58</f>
        <v>0</v>
      </c>
      <c r="U54" s="124">
        <f>SUM(P54:T54)</f>
        <v>0.60000000000000009</v>
      </c>
      <c r="V54" s="124">
        <f>IFERROR(U54/M54,0)</f>
        <v>2.0000000000000004</v>
      </c>
    </row>
    <row r="55" spans="2:22" ht="15.75" thickBot="1" x14ac:dyDescent="0.3">
      <c r="B55" s="98" t="str">
        <f>IF('Evaluar alternativas'!$C$5="","Alternativa 2",'Evaluar alternativas'!$C$5)</f>
        <v>tre</v>
      </c>
      <c r="C55" s="117">
        <f>1/D54</f>
        <v>0.33333333333333331</v>
      </c>
      <c r="D55" s="34">
        <v>1</v>
      </c>
      <c r="E55" s="119">
        <f>IF('Evaluar alternativas'!D$2=2,0,IF('Evaluar alternativas'!N48="A",'Evaluar alternativas'!O48,1/'Evaluar alternativas'!O48))</f>
        <v>0</v>
      </c>
      <c r="F55" s="12">
        <f>IF('Evaluar alternativas'!D$2&gt;3,IF('Evaluar alternativas'!N49="A",'Evaluar alternativas'!O49,1/'Evaluar alternativas'!O49),0)</f>
        <v>0</v>
      </c>
      <c r="G55" s="12">
        <f>IF('Evaluar alternativas'!D$2&gt;4,IF('Evaluar alternativas'!N50="A",'Evaluar alternativas'!O50,1/'Evaluar alternativas'!O50),0)</f>
        <v>0</v>
      </c>
      <c r="H55" s="31">
        <f t="shared" ref="H55:H58" si="62">C55/C$59</f>
        <v>0.25</v>
      </c>
      <c r="I55" s="31">
        <f t="shared" ref="I55:I58" si="63">D55/D$59</f>
        <v>0.25</v>
      </c>
      <c r="J55" s="31">
        <f t="shared" ref="J55:J58" si="64">IFERROR(E55/E$59,0)</f>
        <v>0</v>
      </c>
      <c r="K55" s="31">
        <f t="shared" ref="K55:K58" si="65">IFERROR(F55/F$59,0)</f>
        <v>0</v>
      </c>
      <c r="L55" s="31">
        <f t="shared" ref="L55:L58" si="66">IFERROR(G55/G$59,0)</f>
        <v>0</v>
      </c>
      <c r="M55" s="97">
        <f t="shared" ref="M55:M58" si="67">AVERAGE(H55:L55)</f>
        <v>0.1</v>
      </c>
      <c r="N55" s="97">
        <f>M55*'Matrices RNF'!$L$78</f>
        <v>2.6383914391637261E-4</v>
      </c>
      <c r="P55" s="124">
        <f t="shared" ref="P55:P58" si="68">C55*M$54</f>
        <v>9.9999999999999992E-2</v>
      </c>
      <c r="Q55" s="124">
        <f t="shared" ref="Q55:Q58" si="69">D55*M$55</f>
        <v>0.1</v>
      </c>
      <c r="R55" s="124">
        <f t="shared" ref="R55:R58" si="70">E55*M$56</f>
        <v>0</v>
      </c>
      <c r="S55" s="124">
        <f t="shared" ref="S55:S58" si="71">F55*M$57</f>
        <v>0</v>
      </c>
      <c r="T55" s="124">
        <f t="shared" ref="T55:T58" si="72">G55*M$58</f>
        <v>0</v>
      </c>
      <c r="U55" s="124">
        <f t="shared" ref="U55:U58" si="73">SUM(P55:T55)</f>
        <v>0.2</v>
      </c>
      <c r="V55" s="124">
        <f t="shared" ref="V55:V58" si="74">IFERROR(U55/M55,0)</f>
        <v>2</v>
      </c>
    </row>
    <row r="56" spans="2:22" ht="15.75" thickBot="1" x14ac:dyDescent="0.3">
      <c r="B56" s="98" t="str">
        <f>IF('Evaluar alternativas'!$D$2=2,"",IF('Evaluar alternativas'!C$6="","Alternativa 3",'Evaluar alternativas'!C$6))</f>
        <v/>
      </c>
      <c r="C56" s="36">
        <f>IFERROR(1/E54,0)</f>
        <v>0</v>
      </c>
      <c r="D56" s="117">
        <f>IFERROR(1/E55,0)</f>
        <v>0</v>
      </c>
      <c r="E56" s="34">
        <f>IF('Evaluar alternativas'!D$2=2,0,1)</f>
        <v>0</v>
      </c>
      <c r="F56" s="119">
        <f>IF('Evaluar alternativas'!D$2&gt;3,IF('Evaluar alternativas'!N51="A",'Evaluar alternativas'!O51,1/'Evaluar alternativas'!O51),0)</f>
        <v>0</v>
      </c>
      <c r="G56" s="12">
        <f>IF('Evaluar alternativas'!D$2&gt;4,IF('Evaluar alternativas'!N52="A",'Evaluar alternativas'!O52,1/'Evaluar alternativas'!O52),0)</f>
        <v>0</v>
      </c>
      <c r="H56" s="31">
        <f t="shared" si="62"/>
        <v>0</v>
      </c>
      <c r="I56" s="31">
        <f t="shared" si="63"/>
        <v>0</v>
      </c>
      <c r="J56" s="31">
        <f t="shared" si="64"/>
        <v>0</v>
      </c>
      <c r="K56" s="31">
        <f t="shared" si="65"/>
        <v>0</v>
      </c>
      <c r="L56" s="31">
        <f t="shared" si="66"/>
        <v>0</v>
      </c>
      <c r="M56" s="97">
        <f t="shared" si="67"/>
        <v>0</v>
      </c>
      <c r="N56" s="97">
        <f>M56*'Matrices RNF'!$L$78</f>
        <v>0</v>
      </c>
      <c r="P56" s="124">
        <f t="shared" si="68"/>
        <v>0</v>
      </c>
      <c r="Q56" s="124">
        <f t="shared" si="69"/>
        <v>0</v>
      </c>
      <c r="R56" s="124">
        <f t="shared" si="70"/>
        <v>0</v>
      </c>
      <c r="S56" s="124">
        <f t="shared" si="71"/>
        <v>0</v>
      </c>
      <c r="T56" s="124">
        <f t="shared" si="72"/>
        <v>0</v>
      </c>
      <c r="U56" s="124">
        <f t="shared" si="73"/>
        <v>0</v>
      </c>
      <c r="V56" s="124">
        <f t="shared" si="74"/>
        <v>0</v>
      </c>
    </row>
    <row r="57" spans="2:22" ht="15.75" thickBot="1" x14ac:dyDescent="0.3">
      <c r="B57" s="98" t="str">
        <f>IF('Evaluar alternativas'!D$2&gt;3,IF('Evaluar alternativas'!C$7="","Alternativa 4",'Evaluar alternativas'!C$7),"")</f>
        <v/>
      </c>
      <c r="C57" s="36">
        <f>IFERROR(1/F54,0)</f>
        <v>0</v>
      </c>
      <c r="D57" s="36">
        <f>IFERROR(1/F55,0)</f>
        <v>0</v>
      </c>
      <c r="E57" s="117">
        <f>IFERROR(1/F56,0)</f>
        <v>0</v>
      </c>
      <c r="F57" s="34">
        <f>IF('Evaluar alternativas'!D$2&gt;3,1,0)</f>
        <v>0</v>
      </c>
      <c r="G57" s="119">
        <f>IF('Evaluar alternativas'!D$2&gt;4,IF('Evaluar alternativas'!N53="A",'Evaluar alternativas'!O53,1/'Evaluar alternativas'!O53),0)</f>
        <v>0</v>
      </c>
      <c r="H57" s="31">
        <f t="shared" si="62"/>
        <v>0</v>
      </c>
      <c r="I57" s="31">
        <f t="shared" si="63"/>
        <v>0</v>
      </c>
      <c r="J57" s="31">
        <f t="shared" si="64"/>
        <v>0</v>
      </c>
      <c r="K57" s="31">
        <f t="shared" si="65"/>
        <v>0</v>
      </c>
      <c r="L57" s="31">
        <f t="shared" si="66"/>
        <v>0</v>
      </c>
      <c r="M57" s="97">
        <f t="shared" si="67"/>
        <v>0</v>
      </c>
      <c r="N57" s="97">
        <f>M57*'Matrices RNF'!$L$78</f>
        <v>0</v>
      </c>
      <c r="P57" s="124">
        <f t="shared" si="68"/>
        <v>0</v>
      </c>
      <c r="Q57" s="124">
        <f t="shared" si="69"/>
        <v>0</v>
      </c>
      <c r="R57" s="124">
        <f t="shared" si="70"/>
        <v>0</v>
      </c>
      <c r="S57" s="124">
        <f t="shared" si="71"/>
        <v>0</v>
      </c>
      <c r="T57" s="124">
        <f t="shared" si="72"/>
        <v>0</v>
      </c>
      <c r="U57" s="124">
        <f t="shared" si="73"/>
        <v>0</v>
      </c>
      <c r="V57" s="124">
        <f t="shared" si="74"/>
        <v>0</v>
      </c>
    </row>
    <row r="58" spans="2:22" ht="15.75" thickBot="1" x14ac:dyDescent="0.3">
      <c r="B58" s="98" t="str">
        <f>IF('Evaluar alternativas'!D$2&gt;4,IF('Evaluar alternativas'!C$8="","Alternativa 5",'Evaluar alternativas'!C$8),"")</f>
        <v/>
      </c>
      <c r="C58" s="36">
        <f>IFERROR(1/G54,0)</f>
        <v>0</v>
      </c>
      <c r="D58" s="36">
        <f>IFERROR(1/G55,0)</f>
        <v>0</v>
      </c>
      <c r="E58" s="36">
        <f>IFERROR(1/G56,0)</f>
        <v>0</v>
      </c>
      <c r="F58" s="117">
        <f>IFERROR(1/G57,0)</f>
        <v>0</v>
      </c>
      <c r="G58" s="120">
        <f>IF('Evaluar alternativas'!D$2&gt;4,1,0)</f>
        <v>0</v>
      </c>
      <c r="H58" s="31">
        <f t="shared" si="62"/>
        <v>0</v>
      </c>
      <c r="I58" s="31">
        <f t="shared" si="63"/>
        <v>0</v>
      </c>
      <c r="J58" s="31">
        <f t="shared" si="64"/>
        <v>0</v>
      </c>
      <c r="K58" s="31">
        <f t="shared" si="65"/>
        <v>0</v>
      </c>
      <c r="L58" s="31">
        <f t="shared" si="66"/>
        <v>0</v>
      </c>
      <c r="M58" s="97">
        <f t="shared" si="67"/>
        <v>0</v>
      </c>
      <c r="N58" s="97">
        <f>M58*'Matrices RNF'!$L$78</f>
        <v>0</v>
      </c>
      <c r="P58" s="124">
        <f t="shared" si="68"/>
        <v>0</v>
      </c>
      <c r="Q58" s="124">
        <f t="shared" si="69"/>
        <v>0</v>
      </c>
      <c r="R58" s="124">
        <f t="shared" si="70"/>
        <v>0</v>
      </c>
      <c r="S58" s="124">
        <f t="shared" si="71"/>
        <v>0</v>
      </c>
      <c r="T58" s="124">
        <f t="shared" si="72"/>
        <v>0</v>
      </c>
      <c r="U58" s="124">
        <f t="shared" si="73"/>
        <v>0</v>
      </c>
      <c r="V58" s="124">
        <f t="shared" si="74"/>
        <v>0</v>
      </c>
    </row>
    <row r="59" spans="2:22" ht="15.75" thickBot="1" x14ac:dyDescent="0.3">
      <c r="B59" s="98" t="s">
        <v>33</v>
      </c>
      <c r="C59" s="108">
        <f>SUM(C54:C58)</f>
        <v>1.3333333333333333</v>
      </c>
      <c r="D59" s="108">
        <f>SUM(D54:D58)</f>
        <v>4</v>
      </c>
      <c r="E59" s="108">
        <f>SUM(E54:E58)</f>
        <v>0</v>
      </c>
      <c r="F59" s="108">
        <f>SUM(F54:F58)</f>
        <v>0</v>
      </c>
      <c r="G59" s="108">
        <f>SUM(G54:G58)</f>
        <v>0</v>
      </c>
      <c r="H59" s="102"/>
      <c r="I59" s="102" t="str">
        <f>IF(Q60&lt;0.1,"CRITERIOS CONSISTENTES","CRITERIOS INCONSISTENTES")</f>
        <v>CRITERIOS CONSISTENTES</v>
      </c>
      <c r="J59" s="102"/>
      <c r="K59" s="102"/>
      <c r="L59" s="102"/>
      <c r="M59" s="102"/>
      <c r="N59" s="102"/>
      <c r="P59" s="133"/>
      <c r="Q59" s="133"/>
      <c r="R59" s="133"/>
      <c r="S59" s="133"/>
      <c r="T59" s="133"/>
      <c r="U59" s="134" t="s">
        <v>117</v>
      </c>
      <c r="V59" s="133">
        <f>SUM(V54:V58)</f>
        <v>4</v>
      </c>
    </row>
    <row r="60" spans="2:22" x14ac:dyDescent="0.25">
      <c r="P60" s="134" t="s">
        <v>119</v>
      </c>
      <c r="Q60" s="133">
        <f>S60/1.12</f>
        <v>0</v>
      </c>
      <c r="R60" s="134" t="s">
        <v>120</v>
      </c>
      <c r="S60" s="133">
        <f>(V60-'Evaluar alternativas'!D2)/('Evaluar alternativas'!D2-1)</f>
        <v>0</v>
      </c>
      <c r="T60" s="133"/>
      <c r="U60" s="135" t="s">
        <v>118</v>
      </c>
      <c r="V60" s="133">
        <f>V59/'Evaluar alternativas'!D2</f>
        <v>2</v>
      </c>
    </row>
    <row r="61" spans="2:22" ht="15.75" thickBot="1" x14ac:dyDescent="0.3"/>
    <row r="62" spans="2:22" ht="15.75" thickBot="1" x14ac:dyDescent="0.3">
      <c r="B62" s="198" t="s">
        <v>110</v>
      </c>
      <c r="C62" s="198"/>
      <c r="D62" s="198"/>
      <c r="E62" s="198"/>
      <c r="F62" s="198"/>
      <c r="G62" s="198"/>
      <c r="H62" s="198"/>
      <c r="I62" s="198"/>
      <c r="J62" s="198"/>
      <c r="K62" s="198"/>
      <c r="L62" s="198"/>
      <c r="M62" s="198"/>
      <c r="N62" s="198"/>
    </row>
    <row r="63" spans="2:22" ht="15.75" thickBot="1" x14ac:dyDescent="0.3">
      <c r="B63" s="101"/>
      <c r="C63" s="98" t="str">
        <f>IF('Evaluar alternativas'!C$4="","Alternativa 1",'Evaluar alternativas'!C$4)</f>
        <v>LILI</v>
      </c>
      <c r="D63" s="98" t="str">
        <f>IF('Evaluar alternativas'!$C$5="","Alternativa 2",'Evaluar alternativas'!$C$5)</f>
        <v>tre</v>
      </c>
      <c r="E63" s="98" t="str">
        <f>IF('Evaluar alternativas'!D$2=2,"",IF('Evaluar alternativas'!C$6="","Alternativa 3",'Evaluar alternativas'!C$6))</f>
        <v/>
      </c>
      <c r="F63" s="98" t="str">
        <f>IF('Evaluar alternativas'!D$2&gt;3,IF('Evaluar alternativas'!C$7="","Alternativa 4",'Evaluar alternativas'!C$7),"")</f>
        <v/>
      </c>
      <c r="G63" s="98" t="str">
        <f>IF('Evaluar alternativas'!D$2&gt;4,IF('Evaluar alternativas'!C$8="","Alternativa 5",'Evaluar alternativas'!C$8),"")</f>
        <v/>
      </c>
      <c r="H63" s="199" t="s">
        <v>35</v>
      </c>
      <c r="I63" s="199"/>
      <c r="J63" s="199"/>
      <c r="K63" s="199"/>
      <c r="L63" s="199"/>
      <c r="M63" s="98" t="s">
        <v>103</v>
      </c>
      <c r="N63" s="98" t="s">
        <v>104</v>
      </c>
      <c r="P63" s="197" t="s">
        <v>116</v>
      </c>
      <c r="Q63" s="197"/>
      <c r="R63" s="197"/>
      <c r="S63" s="197"/>
      <c r="T63" s="197"/>
      <c r="U63" s="124" t="s">
        <v>38</v>
      </c>
      <c r="V63" s="124" t="s">
        <v>40</v>
      </c>
    </row>
    <row r="64" spans="2:22" ht="15.75" thickBot="1" x14ac:dyDescent="0.3">
      <c r="B64" s="98" t="str">
        <f>IF('Evaluar alternativas'!$C$4="","Alternativa 1",'Evaluar alternativas'!$C$4)</f>
        <v>LILI</v>
      </c>
      <c r="C64" s="85">
        <v>1</v>
      </c>
      <c r="D64" s="119">
        <f>IF('Evaluar alternativas'!X44="A",'Evaluar alternativas'!Y44,1/'Evaluar alternativas'!Y44)</f>
        <v>3</v>
      </c>
      <c r="E64" s="12">
        <f>IF('Evaluar alternativas'!D$2=2,0,IF('Evaluar alternativas'!X45="A",'Evaluar alternativas'!Y45,1/'Evaluar alternativas'!Y45))</f>
        <v>0</v>
      </c>
      <c r="F64" s="12">
        <f>IF('Evaluar alternativas'!D$2&gt;3,IF('Evaluar alternativas'!X46="A",'Evaluar alternativas'!Y46,1/'Evaluar alternativas'!Y46),0)</f>
        <v>0</v>
      </c>
      <c r="G64" s="12">
        <f>IF('Evaluar alternativas'!D$2&gt;4,IF('Evaluar alternativas'!X47="A",'Evaluar alternativas'!Y47,1/'Evaluar alternativas'!Y47),0)</f>
        <v>0</v>
      </c>
      <c r="H64" s="31">
        <f>C64/C$69</f>
        <v>0.75</v>
      </c>
      <c r="I64" s="31">
        <f>D64/D$69</f>
        <v>0.75</v>
      </c>
      <c r="J64" s="31">
        <f>IFERROR(E64/E$69,0)</f>
        <v>0</v>
      </c>
      <c r="K64" s="31">
        <f>IFERROR(F64/F$69,0)</f>
        <v>0</v>
      </c>
      <c r="L64" s="31">
        <f>IFERROR(G64/G$69,0)</f>
        <v>0</v>
      </c>
      <c r="M64" s="97">
        <f>AVERAGE(H64:L64)</f>
        <v>0.3</v>
      </c>
      <c r="N64" s="97">
        <f>M64*'Matrices RNF'!$L$79</f>
        <v>5.5455230589729213E-3</v>
      </c>
      <c r="P64" s="124">
        <f>C64*M$64</f>
        <v>0.3</v>
      </c>
      <c r="Q64" s="124">
        <f>D64*M$65</f>
        <v>0.30000000000000004</v>
      </c>
      <c r="R64" s="124">
        <f>E64*M$66</f>
        <v>0</v>
      </c>
      <c r="S64" s="124">
        <f>F64*M$67</f>
        <v>0</v>
      </c>
      <c r="T64" s="124">
        <f>G64*M$68</f>
        <v>0</v>
      </c>
      <c r="U64" s="124">
        <f>SUM(P64:T64)</f>
        <v>0.60000000000000009</v>
      </c>
      <c r="V64" s="124">
        <f>IFERROR(U64/M64,0)</f>
        <v>2.0000000000000004</v>
      </c>
    </row>
    <row r="65" spans="2:22" ht="15.75" thickBot="1" x14ac:dyDescent="0.3">
      <c r="B65" s="98" t="str">
        <f>IF('Evaluar alternativas'!$C$5="","Alternativa 2",'Evaluar alternativas'!$C$5)</f>
        <v>tre</v>
      </c>
      <c r="C65" s="117">
        <f>1/D64</f>
        <v>0.33333333333333331</v>
      </c>
      <c r="D65" s="34">
        <v>1</v>
      </c>
      <c r="E65" s="118">
        <f>IF('Evaluar alternativas'!D$2=2,0,IF('Evaluar alternativas'!X48="A",'Evaluar alternativas'!Y48,1/'Evaluar alternativas'!Y48))</f>
        <v>0</v>
      </c>
      <c r="F65" s="12">
        <f>IF('Evaluar alternativas'!D$2&gt;3,IF('Evaluar alternativas'!X49="A",'Evaluar alternativas'!Y49,1/'Evaluar alternativas'!Y49),0)</f>
        <v>0</v>
      </c>
      <c r="G65" s="12">
        <f>IF('Evaluar alternativas'!D$2&gt;4,IF('Evaluar alternativas'!X50="A",'Evaluar alternativas'!Y50,1/'Evaluar alternativas'!Y50),0)</f>
        <v>0</v>
      </c>
      <c r="H65" s="31">
        <f t="shared" ref="H65:H68" si="75">C65/C$69</f>
        <v>0.25</v>
      </c>
      <c r="I65" s="31">
        <f t="shared" ref="I65:I68" si="76">D65/D$69</f>
        <v>0.25</v>
      </c>
      <c r="J65" s="31">
        <f t="shared" ref="J65:J68" si="77">IFERROR(E65/E$69,0)</f>
        <v>0</v>
      </c>
      <c r="K65" s="31">
        <f t="shared" ref="K65:K68" si="78">IFERROR(F65/F$69,0)</f>
        <v>0</v>
      </c>
      <c r="L65" s="31">
        <f t="shared" ref="L65:L68" si="79">IFERROR(G65/G$69,0)</f>
        <v>0</v>
      </c>
      <c r="M65" s="97">
        <f>AVERAGE(H65:L65)</f>
        <v>0.1</v>
      </c>
      <c r="N65" s="97">
        <f>M65*'Matrices RNF'!$L$79</f>
        <v>1.8485076863243072E-3</v>
      </c>
      <c r="P65" s="124">
        <f t="shared" ref="P65:P68" si="80">C65*M$64</f>
        <v>9.9999999999999992E-2</v>
      </c>
      <c r="Q65" s="124">
        <f t="shared" ref="Q65:Q68" si="81">D65*M$65</f>
        <v>0.1</v>
      </c>
      <c r="R65" s="124">
        <f t="shared" ref="R65:R68" si="82">E65*M$66</f>
        <v>0</v>
      </c>
      <c r="S65" s="124">
        <f t="shared" ref="S65:S68" si="83">F65*M$67</f>
        <v>0</v>
      </c>
      <c r="T65" s="124">
        <f t="shared" ref="T65:T68" si="84">G65*M$68</f>
        <v>0</v>
      </c>
      <c r="U65" s="124">
        <f t="shared" ref="U65:U68" si="85">SUM(P65:T65)</f>
        <v>0.2</v>
      </c>
      <c r="V65" s="124">
        <f t="shared" ref="V65:V68" si="86">IFERROR(U65/M65,0)</f>
        <v>2</v>
      </c>
    </row>
    <row r="66" spans="2:22" ht="15.75" thickBot="1" x14ac:dyDescent="0.3">
      <c r="B66" s="98" t="str">
        <f>IF('Evaluar alternativas'!$D$2=2,"",IF('Evaluar alternativas'!C$6="","Alternativa 3",'Evaluar alternativas'!C$6))</f>
        <v/>
      </c>
      <c r="C66" s="36">
        <f>IFERROR(1/E64,0)</f>
        <v>0</v>
      </c>
      <c r="D66" s="117">
        <f>IFERROR(1/E65,0)</f>
        <v>0</v>
      </c>
      <c r="E66" s="122">
        <f>IF('Evaluar alternativas'!D$2=2,0,1)</f>
        <v>0</v>
      </c>
      <c r="F66" s="30">
        <f>IF('Evaluar alternativas'!D$2&gt;3,IF('Evaluar alternativas'!X51="A",'Evaluar alternativas'!Y51,1/'Evaluar alternativas'!Y51),0)</f>
        <v>0</v>
      </c>
      <c r="G66" s="12">
        <f>IF('Evaluar alternativas'!D$2&gt;4,IF('Evaluar alternativas'!X52="A",'Evaluar alternativas'!Y52,1/'Evaluar alternativas'!Y52),0)</f>
        <v>0</v>
      </c>
      <c r="H66" s="31">
        <f t="shared" si="75"/>
        <v>0</v>
      </c>
      <c r="I66" s="31">
        <f t="shared" si="76"/>
        <v>0</v>
      </c>
      <c r="J66" s="31">
        <f t="shared" si="77"/>
        <v>0</v>
      </c>
      <c r="K66" s="31">
        <f t="shared" si="78"/>
        <v>0</v>
      </c>
      <c r="L66" s="31">
        <f t="shared" si="79"/>
        <v>0</v>
      </c>
      <c r="M66" s="97">
        <f t="shared" ref="M66:M68" si="87">AVERAGE(H66:L66)</f>
        <v>0</v>
      </c>
      <c r="N66" s="97">
        <f>M66*'Matrices RNF'!$L$79</f>
        <v>0</v>
      </c>
      <c r="P66" s="124">
        <f t="shared" si="80"/>
        <v>0</v>
      </c>
      <c r="Q66" s="124">
        <f t="shared" si="81"/>
        <v>0</v>
      </c>
      <c r="R66" s="124">
        <f t="shared" si="82"/>
        <v>0</v>
      </c>
      <c r="S66" s="124">
        <f t="shared" si="83"/>
        <v>0</v>
      </c>
      <c r="T66" s="124">
        <f t="shared" si="84"/>
        <v>0</v>
      </c>
      <c r="U66" s="124">
        <f t="shared" si="85"/>
        <v>0</v>
      </c>
      <c r="V66" s="124">
        <f t="shared" si="86"/>
        <v>0</v>
      </c>
    </row>
    <row r="67" spans="2:22" ht="15.75" thickBot="1" x14ac:dyDescent="0.3">
      <c r="B67" s="98" t="str">
        <f>IF('Evaluar alternativas'!D$2&gt;3,IF('Evaluar alternativas'!C$7="","Alternativa 4",'Evaluar alternativas'!C$7),"")</f>
        <v/>
      </c>
      <c r="C67" s="36">
        <f>IFERROR(1/F64,0)</f>
        <v>0</v>
      </c>
      <c r="D67" s="36">
        <f>IFERROR(1/F65,0)</f>
        <v>0</v>
      </c>
      <c r="E67" s="117">
        <f>IFERROR(1/F66,0)</f>
        <v>0</v>
      </c>
      <c r="F67" s="29">
        <f>IF('Evaluar alternativas'!D$2&gt;3,1,0)</f>
        <v>0</v>
      </c>
      <c r="G67" s="113">
        <f>IF('Evaluar alternativas'!D$2&gt;4,IF('Evaluar alternativas'!X53="A",'Evaluar alternativas'!Y53,1/'Evaluar alternativas'!Y53),0)</f>
        <v>0</v>
      </c>
      <c r="H67" s="31">
        <f t="shared" si="75"/>
        <v>0</v>
      </c>
      <c r="I67" s="31">
        <f t="shared" si="76"/>
        <v>0</v>
      </c>
      <c r="J67" s="31">
        <f t="shared" si="77"/>
        <v>0</v>
      </c>
      <c r="K67" s="31">
        <f t="shared" si="78"/>
        <v>0</v>
      </c>
      <c r="L67" s="31">
        <f t="shared" si="79"/>
        <v>0</v>
      </c>
      <c r="M67" s="97">
        <f t="shared" si="87"/>
        <v>0</v>
      </c>
      <c r="N67" s="97">
        <f>M67*'Matrices RNF'!$L$79</f>
        <v>0</v>
      </c>
      <c r="P67" s="124">
        <f t="shared" si="80"/>
        <v>0</v>
      </c>
      <c r="Q67" s="124">
        <f t="shared" si="81"/>
        <v>0</v>
      </c>
      <c r="R67" s="124">
        <f t="shared" si="82"/>
        <v>0</v>
      </c>
      <c r="S67" s="124">
        <f t="shared" si="83"/>
        <v>0</v>
      </c>
      <c r="T67" s="124">
        <f t="shared" si="84"/>
        <v>0</v>
      </c>
      <c r="U67" s="124">
        <f t="shared" si="85"/>
        <v>0</v>
      </c>
      <c r="V67" s="124">
        <f t="shared" si="86"/>
        <v>0</v>
      </c>
    </row>
    <row r="68" spans="2:22" ht="15.75" thickBot="1" x14ac:dyDescent="0.3">
      <c r="B68" s="98" t="str">
        <f>IF('Evaluar alternativas'!D$2&gt;4,IF('Evaluar alternativas'!C$8="","Alternativa 5",'Evaluar alternativas'!C$8),"")</f>
        <v/>
      </c>
      <c r="C68" s="36">
        <f>IFERROR(1/G64,0)</f>
        <v>0</v>
      </c>
      <c r="D68" s="36">
        <f>IFERROR(1/G65,0)</f>
        <v>0</v>
      </c>
      <c r="E68" s="36">
        <f>IFERROR(1/G66,0)</f>
        <v>0</v>
      </c>
      <c r="F68" s="117">
        <f>IFERROR(1/G67,0)</f>
        <v>0</v>
      </c>
      <c r="G68" s="120">
        <f>IF('Evaluar alternativas'!D$2&gt;4,1,0)</f>
        <v>0</v>
      </c>
      <c r="H68" s="31">
        <f t="shared" si="75"/>
        <v>0</v>
      </c>
      <c r="I68" s="31">
        <f t="shared" si="76"/>
        <v>0</v>
      </c>
      <c r="J68" s="31">
        <f t="shared" si="77"/>
        <v>0</v>
      </c>
      <c r="K68" s="31">
        <f t="shared" si="78"/>
        <v>0</v>
      </c>
      <c r="L68" s="31">
        <f t="shared" si="79"/>
        <v>0</v>
      </c>
      <c r="M68" s="97">
        <f t="shared" si="87"/>
        <v>0</v>
      </c>
      <c r="N68" s="97">
        <f>M68*'Matrices RNF'!$L$79</f>
        <v>0</v>
      </c>
      <c r="P68" s="124">
        <f t="shared" si="80"/>
        <v>0</v>
      </c>
      <c r="Q68" s="124">
        <f t="shared" si="81"/>
        <v>0</v>
      </c>
      <c r="R68" s="124">
        <f t="shared" si="82"/>
        <v>0</v>
      </c>
      <c r="S68" s="124">
        <f t="shared" si="83"/>
        <v>0</v>
      </c>
      <c r="T68" s="124">
        <f t="shared" si="84"/>
        <v>0</v>
      </c>
      <c r="U68" s="124">
        <f t="shared" si="85"/>
        <v>0</v>
      </c>
      <c r="V68" s="124">
        <f t="shared" si="86"/>
        <v>0</v>
      </c>
    </row>
    <row r="69" spans="2:22" ht="15.75" thickBot="1" x14ac:dyDescent="0.3">
      <c r="B69" s="98" t="s">
        <v>33</v>
      </c>
      <c r="C69" s="108">
        <f>SUM(C64:C68)</f>
        <v>1.3333333333333333</v>
      </c>
      <c r="D69" s="108">
        <f>SUM(D64:D68)</f>
        <v>4</v>
      </c>
      <c r="E69" s="108">
        <f>SUM(E64:E68)</f>
        <v>0</v>
      </c>
      <c r="F69" s="108">
        <f>SUM(F64:F68)</f>
        <v>0</v>
      </c>
      <c r="G69" s="108">
        <f>SUM(G64:G68)</f>
        <v>0</v>
      </c>
      <c r="H69" s="102"/>
      <c r="I69" s="102" t="str">
        <f>IF(Q70&lt;0.1,"CRITERIOS CONSISTENTES","CRITERIOS INCONSISTENTES")</f>
        <v>CRITERIOS CONSISTENTES</v>
      </c>
      <c r="J69" s="102"/>
      <c r="K69" s="102"/>
      <c r="L69" s="102"/>
      <c r="M69" s="102"/>
      <c r="N69" s="102"/>
      <c r="P69" s="133"/>
      <c r="Q69" s="133"/>
      <c r="R69" s="133"/>
      <c r="S69" s="133"/>
      <c r="T69" s="133"/>
      <c r="U69" s="134" t="s">
        <v>117</v>
      </c>
      <c r="V69" s="133">
        <f>SUM(V64:V68)</f>
        <v>4</v>
      </c>
    </row>
    <row r="70" spans="2:22" x14ac:dyDescent="0.25">
      <c r="P70" s="134" t="s">
        <v>119</v>
      </c>
      <c r="Q70" s="133">
        <f>S70/1.12</f>
        <v>0</v>
      </c>
      <c r="R70" s="134" t="s">
        <v>120</v>
      </c>
      <c r="S70" s="133">
        <f>(V70-'Evaluar alternativas'!D2)/('Evaluar alternativas'!D2-1)</f>
        <v>0</v>
      </c>
      <c r="T70" s="133"/>
      <c r="U70" s="135" t="s">
        <v>118</v>
      </c>
      <c r="V70" s="133">
        <f>V69/'Evaluar alternativas'!D2</f>
        <v>2</v>
      </c>
    </row>
    <row r="71" spans="2:22" ht="15.75" thickBot="1" x14ac:dyDescent="0.3"/>
    <row r="72" spans="2:22" ht="15.75" thickBot="1" x14ac:dyDescent="0.3">
      <c r="B72" s="198" t="s">
        <v>111</v>
      </c>
      <c r="C72" s="198"/>
      <c r="D72" s="198"/>
      <c r="E72" s="198"/>
      <c r="F72" s="198"/>
      <c r="G72" s="198"/>
      <c r="H72" s="198"/>
      <c r="I72" s="198"/>
      <c r="J72" s="198"/>
      <c r="K72" s="198"/>
      <c r="L72" s="198"/>
      <c r="M72" s="198"/>
      <c r="N72" s="198"/>
    </row>
    <row r="73" spans="2:22" ht="15.75" thickBot="1" x14ac:dyDescent="0.3">
      <c r="B73" s="101"/>
      <c r="C73" s="98" t="str">
        <f>IF('Evaluar alternativas'!C$4="","Alternativa 1",'Evaluar alternativas'!C$4)</f>
        <v>LILI</v>
      </c>
      <c r="D73" s="98" t="str">
        <f>IF('Evaluar alternativas'!$C$5="","Alternativa 2",'Evaluar alternativas'!$C$5)</f>
        <v>tre</v>
      </c>
      <c r="E73" s="98" t="str">
        <f>IF('Evaluar alternativas'!D$2=2,"",IF('Evaluar alternativas'!C$6="","Alternativa 3",'Evaluar alternativas'!C$6))</f>
        <v/>
      </c>
      <c r="F73" s="98" t="str">
        <f>IF('Evaluar alternativas'!D$2&gt;3,IF('Evaluar alternativas'!C$7="","Alternativa 4",'Evaluar alternativas'!C$7),"")</f>
        <v/>
      </c>
      <c r="G73" s="98" t="str">
        <f>IF('Evaluar alternativas'!D$2&gt;4,IF('Evaluar alternativas'!C$8="","Alternativa 5",'Evaluar alternativas'!C$8),"")</f>
        <v/>
      </c>
      <c r="H73" s="199" t="s">
        <v>35</v>
      </c>
      <c r="I73" s="199"/>
      <c r="J73" s="199"/>
      <c r="K73" s="199"/>
      <c r="L73" s="199"/>
      <c r="M73" s="98" t="s">
        <v>103</v>
      </c>
      <c r="N73" s="98" t="s">
        <v>104</v>
      </c>
      <c r="P73" s="197" t="s">
        <v>116</v>
      </c>
      <c r="Q73" s="197"/>
      <c r="R73" s="197"/>
      <c r="S73" s="197"/>
      <c r="T73" s="197"/>
      <c r="U73" s="124" t="s">
        <v>38</v>
      </c>
      <c r="V73" s="124" t="s">
        <v>40</v>
      </c>
    </row>
    <row r="74" spans="2:22" ht="15.75" thickBot="1" x14ac:dyDescent="0.3">
      <c r="B74" s="98" t="str">
        <f>IF('Evaluar alternativas'!$C$4="","Alternativa 1",'Evaluar alternativas'!$C$4)</f>
        <v>LILI</v>
      </c>
      <c r="C74" s="85">
        <v>1</v>
      </c>
      <c r="D74" s="119">
        <f>IF('Evaluar alternativas'!AH44="A",'Evaluar alternativas'!AI44,1/'Evaluar alternativas'!AI44)</f>
        <v>3</v>
      </c>
      <c r="E74" s="12">
        <f>IF('Evaluar alternativas'!D$2=2,0,IF('Evaluar alternativas'!AH45="A",'Evaluar alternativas'!AI45,1/'Evaluar alternativas'!AI45))</f>
        <v>0</v>
      </c>
      <c r="F74" s="12">
        <f>IF('Evaluar alternativas'!D$2&gt;3,IF('Evaluar alternativas'!AH46="A",'Evaluar alternativas'!AI46,1/'Evaluar alternativas'!AI46),0)</f>
        <v>0</v>
      </c>
      <c r="G74" s="12">
        <f>IF('Evaluar alternativas'!D$2&gt;4,IF('Evaluar alternativas'!AH47="A",'Evaluar alternativas'!AI47,1/'Evaluar alternativas'!AI47),0)</f>
        <v>0</v>
      </c>
      <c r="H74" s="31">
        <f>C74/C$79</f>
        <v>0.75</v>
      </c>
      <c r="I74" s="31">
        <f>D74/D$79</f>
        <v>0.75</v>
      </c>
      <c r="J74" s="31">
        <f>IFERROR(E74/E$79,0)</f>
        <v>0</v>
      </c>
      <c r="K74" s="31">
        <f>IFERROR(F74/F$79,0)</f>
        <v>0</v>
      </c>
      <c r="L74" s="31">
        <f>IFERROR(G74/G$79,0)</f>
        <v>0</v>
      </c>
      <c r="M74" s="97">
        <f>AVERAGE(H74:L74)</f>
        <v>0.3</v>
      </c>
      <c r="N74" s="97">
        <f>M74*'Matrices RNF'!$L$80</f>
        <v>1.3387181825527649E-2</v>
      </c>
      <c r="P74" s="124">
        <f>C74*M$74</f>
        <v>0.3</v>
      </c>
      <c r="Q74" s="124">
        <f>D74*M$75</f>
        <v>0.30000000000000004</v>
      </c>
      <c r="R74" s="124">
        <f>E74*M$76</f>
        <v>0</v>
      </c>
      <c r="S74" s="124">
        <f>F74*M$77</f>
        <v>0</v>
      </c>
      <c r="T74" s="124">
        <f>G74*M$78</f>
        <v>0</v>
      </c>
      <c r="U74" s="124">
        <f>SUM(P74:T74)</f>
        <v>0.60000000000000009</v>
      </c>
      <c r="V74" s="124">
        <f>IFERROR(U74/M74,0)</f>
        <v>2.0000000000000004</v>
      </c>
    </row>
    <row r="75" spans="2:22" ht="15.75" thickBot="1" x14ac:dyDescent="0.3">
      <c r="B75" s="98" t="str">
        <f>IF('Evaluar alternativas'!$C$5="","Alternativa 2",'Evaluar alternativas'!$C$5)</f>
        <v>tre</v>
      </c>
      <c r="C75" s="117">
        <f>1/D74</f>
        <v>0.33333333333333331</v>
      </c>
      <c r="D75" s="34">
        <v>1</v>
      </c>
      <c r="E75" s="119">
        <f>IF('Evaluar alternativas'!D$2=2,0,IF('Evaluar alternativas'!AH48="A",'Evaluar alternativas'!AI48,1/'Evaluar alternativas'!AI48))</f>
        <v>0</v>
      </c>
      <c r="F75" s="12">
        <f>IF('Evaluar alternativas'!D$2&gt;3,IF('Evaluar alternativas'!AH49="A",'Evaluar alternativas'!AI49,1/'Evaluar alternativas'!AI49),0)</f>
        <v>0</v>
      </c>
      <c r="G75" s="12">
        <f>IF('Evaluar alternativas'!D$2&gt;4,IF('Evaluar alternativas'!AH50="A",'Evaluar alternativas'!AI50,1/'Evaluar alternativas'!AI50),0)</f>
        <v>0</v>
      </c>
      <c r="H75" s="31">
        <f t="shared" ref="H75:H78" si="88">C75/C$79</f>
        <v>0.25</v>
      </c>
      <c r="I75" s="31">
        <f t="shared" ref="I75:I78" si="89">D75/D$79</f>
        <v>0.25</v>
      </c>
      <c r="J75" s="31">
        <f t="shared" ref="J75:J78" si="90">IFERROR(E75/E$79,0)</f>
        <v>0</v>
      </c>
      <c r="K75" s="31">
        <f t="shared" ref="K75:K78" si="91">IFERROR(F75/F$79,0)</f>
        <v>0</v>
      </c>
      <c r="L75" s="31">
        <f t="shared" ref="L75:L78" si="92">IFERROR(G75/G$79,0)</f>
        <v>0</v>
      </c>
      <c r="M75" s="97">
        <f t="shared" ref="M75:M78" si="93">AVERAGE(H75:L75)</f>
        <v>0.1</v>
      </c>
      <c r="N75" s="97">
        <f>M75*'Matrices RNF'!$L$80</f>
        <v>4.4623939418425495E-3</v>
      </c>
      <c r="P75" s="124">
        <f t="shared" ref="P75:P78" si="94">C75*M$74</f>
        <v>9.9999999999999992E-2</v>
      </c>
      <c r="Q75" s="124">
        <f t="shared" ref="Q75:Q78" si="95">D75*M$75</f>
        <v>0.1</v>
      </c>
      <c r="R75" s="124">
        <f t="shared" ref="R75:R78" si="96">E75*M$76</f>
        <v>0</v>
      </c>
      <c r="S75" s="124">
        <f t="shared" ref="S75:S78" si="97">F75*M$77</f>
        <v>0</v>
      </c>
      <c r="T75" s="124">
        <f t="shared" ref="T75:T78" si="98">G75*M$78</f>
        <v>0</v>
      </c>
      <c r="U75" s="124">
        <f t="shared" ref="U75:U78" si="99">SUM(P75:T75)</f>
        <v>0.2</v>
      </c>
      <c r="V75" s="124">
        <f t="shared" ref="V75:V78" si="100">IFERROR(U75/M75,0)</f>
        <v>2</v>
      </c>
    </row>
    <row r="76" spans="2:22" ht="15.75" thickBot="1" x14ac:dyDescent="0.3">
      <c r="B76" s="98" t="str">
        <f>IF('Evaluar alternativas'!$D$2=2,"",IF('Evaluar alternativas'!C$6="","Alternativa 3",'Evaluar alternativas'!C$6))</f>
        <v/>
      </c>
      <c r="C76" s="36">
        <f>IFERROR(1/E74,0)</f>
        <v>0</v>
      </c>
      <c r="D76" s="117">
        <f>IFERROR(1/E75,0)</f>
        <v>0</v>
      </c>
      <c r="E76" s="34">
        <f>IF('Evaluar alternativas'!D$2=2,0,1)</f>
        <v>0</v>
      </c>
      <c r="F76" s="119">
        <f>IF('Evaluar alternativas'!D$2&gt;3,IF('Evaluar alternativas'!AH51="A",'Evaluar alternativas'!AI51,1/'Evaluar alternativas'!AI51),0)</f>
        <v>0</v>
      </c>
      <c r="G76" s="12">
        <f>IF('Evaluar alternativas'!D$2&gt;4,IF('Evaluar alternativas'!AH52="A",'Evaluar alternativas'!AI52,1/'Evaluar alternativas'!AI52),0)</f>
        <v>0</v>
      </c>
      <c r="H76" s="31">
        <f t="shared" si="88"/>
        <v>0</v>
      </c>
      <c r="I76" s="31">
        <f t="shared" si="89"/>
        <v>0</v>
      </c>
      <c r="J76" s="31">
        <f t="shared" si="90"/>
        <v>0</v>
      </c>
      <c r="K76" s="31">
        <f t="shared" si="91"/>
        <v>0</v>
      </c>
      <c r="L76" s="31">
        <f t="shared" si="92"/>
        <v>0</v>
      </c>
      <c r="M76" s="97">
        <f t="shared" si="93"/>
        <v>0</v>
      </c>
      <c r="N76" s="97">
        <f>M76*'Matrices RNF'!$L$80</f>
        <v>0</v>
      </c>
      <c r="P76" s="124">
        <f t="shared" si="94"/>
        <v>0</v>
      </c>
      <c r="Q76" s="124">
        <f t="shared" si="95"/>
        <v>0</v>
      </c>
      <c r="R76" s="124">
        <f t="shared" si="96"/>
        <v>0</v>
      </c>
      <c r="S76" s="124">
        <f t="shared" si="97"/>
        <v>0</v>
      </c>
      <c r="T76" s="124">
        <f t="shared" si="98"/>
        <v>0</v>
      </c>
      <c r="U76" s="124">
        <f t="shared" si="99"/>
        <v>0</v>
      </c>
      <c r="V76" s="124">
        <f t="shared" si="100"/>
        <v>0</v>
      </c>
    </row>
    <row r="77" spans="2:22" ht="15.75" thickBot="1" x14ac:dyDescent="0.3">
      <c r="B77" s="98" t="str">
        <f>IF('Evaluar alternativas'!D$2&gt;3,IF('Evaluar alternativas'!C$7="","Alternativa 4",'Evaluar alternativas'!C$7),"")</f>
        <v/>
      </c>
      <c r="C77" s="36">
        <f>IFERROR(1/F74,0)</f>
        <v>0</v>
      </c>
      <c r="D77" s="36">
        <f>IFERROR(1/F75,0)</f>
        <v>0</v>
      </c>
      <c r="E77" s="117">
        <f>IFERROR(1/F76,0)</f>
        <v>0</v>
      </c>
      <c r="F77" s="34">
        <f>IF('Evaluar alternativas'!D$2&gt;3,1,0)</f>
        <v>0</v>
      </c>
      <c r="G77" s="119">
        <f>IF('Evaluar alternativas'!D$2&gt;4,IF('Evaluar alternativas'!AH53="A",'Evaluar alternativas'!AI53,1/'Evaluar alternativas'!AI53),0)</f>
        <v>0</v>
      </c>
      <c r="H77" s="31">
        <f t="shared" si="88"/>
        <v>0</v>
      </c>
      <c r="I77" s="31">
        <f t="shared" si="89"/>
        <v>0</v>
      </c>
      <c r="J77" s="31">
        <f t="shared" si="90"/>
        <v>0</v>
      </c>
      <c r="K77" s="31">
        <f t="shared" si="91"/>
        <v>0</v>
      </c>
      <c r="L77" s="31">
        <f t="shared" si="92"/>
        <v>0</v>
      </c>
      <c r="M77" s="97">
        <f t="shared" si="93"/>
        <v>0</v>
      </c>
      <c r="N77" s="97">
        <f>M77*'Matrices RNF'!$L$80</f>
        <v>0</v>
      </c>
      <c r="P77" s="124">
        <f t="shared" si="94"/>
        <v>0</v>
      </c>
      <c r="Q77" s="124">
        <f t="shared" si="95"/>
        <v>0</v>
      </c>
      <c r="R77" s="124">
        <f t="shared" si="96"/>
        <v>0</v>
      </c>
      <c r="S77" s="124">
        <f t="shared" si="97"/>
        <v>0</v>
      </c>
      <c r="T77" s="124">
        <f t="shared" si="98"/>
        <v>0</v>
      </c>
      <c r="U77" s="124">
        <f t="shared" si="99"/>
        <v>0</v>
      </c>
      <c r="V77" s="124">
        <f t="shared" si="100"/>
        <v>0</v>
      </c>
    </row>
    <row r="78" spans="2:22" ht="15.75" thickBot="1" x14ac:dyDescent="0.3">
      <c r="B78" s="98" t="str">
        <f>IF('Evaluar alternativas'!D$2&gt;4,IF('Evaluar alternativas'!C$8="","Alternativa 5",'Evaluar alternativas'!C$8),"")</f>
        <v/>
      </c>
      <c r="C78" s="36">
        <f>IFERROR(1/G74,0)</f>
        <v>0</v>
      </c>
      <c r="D78" s="36">
        <f>IFERROR(1/G75,0)</f>
        <v>0</v>
      </c>
      <c r="E78" s="36">
        <f>IFERROR(1/G76,0)</f>
        <v>0</v>
      </c>
      <c r="F78" s="117">
        <f>IFERROR(1/G77,0)</f>
        <v>0</v>
      </c>
      <c r="G78" s="120">
        <f>IF('Evaluar alternativas'!D$2&gt;4,1,0)</f>
        <v>0</v>
      </c>
      <c r="H78" s="31">
        <f t="shared" si="88"/>
        <v>0</v>
      </c>
      <c r="I78" s="31">
        <f t="shared" si="89"/>
        <v>0</v>
      </c>
      <c r="J78" s="31">
        <f t="shared" si="90"/>
        <v>0</v>
      </c>
      <c r="K78" s="31">
        <f t="shared" si="91"/>
        <v>0</v>
      </c>
      <c r="L78" s="31">
        <f t="shared" si="92"/>
        <v>0</v>
      </c>
      <c r="M78" s="97">
        <f t="shared" si="93"/>
        <v>0</v>
      </c>
      <c r="N78" s="97">
        <f>M78*'Matrices RNF'!$L$80</f>
        <v>0</v>
      </c>
      <c r="P78" s="124">
        <f t="shared" si="94"/>
        <v>0</v>
      </c>
      <c r="Q78" s="124">
        <f t="shared" si="95"/>
        <v>0</v>
      </c>
      <c r="R78" s="124">
        <f t="shared" si="96"/>
        <v>0</v>
      </c>
      <c r="S78" s="124">
        <f t="shared" si="97"/>
        <v>0</v>
      </c>
      <c r="T78" s="124">
        <f t="shared" si="98"/>
        <v>0</v>
      </c>
      <c r="U78" s="124">
        <f t="shared" si="99"/>
        <v>0</v>
      </c>
      <c r="V78" s="124">
        <f t="shared" si="100"/>
        <v>0</v>
      </c>
    </row>
    <row r="79" spans="2:22" ht="15.75" thickBot="1" x14ac:dyDescent="0.3">
      <c r="B79" s="98" t="s">
        <v>33</v>
      </c>
      <c r="C79" s="108">
        <f>SUM(C74:C78)</f>
        <v>1.3333333333333333</v>
      </c>
      <c r="D79" s="108">
        <f>SUM(D74:D78)</f>
        <v>4</v>
      </c>
      <c r="E79" s="108">
        <f>SUM(E74:E78)</f>
        <v>0</v>
      </c>
      <c r="F79" s="108">
        <f>SUM(F74:F78)</f>
        <v>0</v>
      </c>
      <c r="G79" s="108">
        <f>SUM(G74:G78)</f>
        <v>0</v>
      </c>
      <c r="H79" s="102"/>
      <c r="I79" s="102" t="str">
        <f>IF(Q80&lt;0.1,"CRITERIOS CONSISTENTES","CRITERIOS INCONSISTENTES")</f>
        <v>CRITERIOS CONSISTENTES</v>
      </c>
      <c r="J79" s="102"/>
      <c r="K79" s="102"/>
      <c r="L79" s="102"/>
      <c r="M79" s="102"/>
      <c r="N79" s="102"/>
      <c r="P79" s="133"/>
      <c r="Q79" s="133"/>
      <c r="R79" s="133"/>
      <c r="S79" s="133"/>
      <c r="T79" s="133"/>
      <c r="U79" s="134" t="s">
        <v>117</v>
      </c>
      <c r="V79" s="133">
        <f>SUM(V74:V78)</f>
        <v>4</v>
      </c>
    </row>
    <row r="80" spans="2:22" x14ac:dyDescent="0.25">
      <c r="J80" s="102"/>
      <c r="P80" s="134" t="s">
        <v>119</v>
      </c>
      <c r="Q80" s="133">
        <f>S80/1.12</f>
        <v>0</v>
      </c>
      <c r="R80" s="134" t="s">
        <v>120</v>
      </c>
      <c r="S80" s="133">
        <f>(V80-'Evaluar alternativas'!D2)/('Evaluar alternativas'!D2-1)</f>
        <v>0</v>
      </c>
      <c r="T80" s="133"/>
      <c r="U80" s="135" t="s">
        <v>118</v>
      </c>
      <c r="V80" s="133">
        <f>V79/'Evaluar alternativas'!D2</f>
        <v>2</v>
      </c>
    </row>
    <row r="81" spans="2:22" ht="15.75" thickBot="1" x14ac:dyDescent="0.3"/>
    <row r="82" spans="2:22" ht="15.75" thickBot="1" x14ac:dyDescent="0.3">
      <c r="B82" s="198" t="s">
        <v>112</v>
      </c>
      <c r="C82" s="198"/>
      <c r="D82" s="198"/>
      <c r="E82" s="198"/>
      <c r="F82" s="198"/>
      <c r="G82" s="198"/>
      <c r="H82" s="198"/>
      <c r="I82" s="198"/>
      <c r="J82" s="198"/>
      <c r="K82" s="198"/>
      <c r="L82" s="198"/>
      <c r="M82" s="198"/>
      <c r="N82" s="198"/>
    </row>
    <row r="83" spans="2:22" ht="15.75" thickBot="1" x14ac:dyDescent="0.3">
      <c r="B83" s="101"/>
      <c r="C83" s="98" t="str">
        <f>IF('Evaluar alternativas'!C$4="","Alternativa 1",'Evaluar alternativas'!C$4)</f>
        <v>LILI</v>
      </c>
      <c r="D83" s="98" t="str">
        <f>IF('Evaluar alternativas'!$C$5="","Alternativa 2",'Evaluar alternativas'!$C$5)</f>
        <v>tre</v>
      </c>
      <c r="E83" s="98" t="str">
        <f>IF('Evaluar alternativas'!D$2=2,"",IF('Evaluar alternativas'!C$6="","Alternativa 3",'Evaluar alternativas'!C$6))</f>
        <v/>
      </c>
      <c r="F83" s="98" t="str">
        <f>IF('Evaluar alternativas'!D$2&gt;3,IF('Evaluar alternativas'!C$7="","Alternativa 4",'Evaluar alternativas'!C$7),"")</f>
        <v/>
      </c>
      <c r="G83" s="98" t="str">
        <f>IF('Evaluar alternativas'!D$2&gt;4,IF('Evaluar alternativas'!C$8="","Alternativa 5",'Evaluar alternativas'!C$8),"")</f>
        <v/>
      </c>
      <c r="H83" s="199" t="s">
        <v>35</v>
      </c>
      <c r="I83" s="199"/>
      <c r="J83" s="199"/>
      <c r="K83" s="199"/>
      <c r="L83" s="199"/>
      <c r="M83" s="98" t="s">
        <v>103</v>
      </c>
      <c r="N83" s="98" t="s">
        <v>104</v>
      </c>
      <c r="P83" s="197" t="s">
        <v>116</v>
      </c>
      <c r="Q83" s="197"/>
      <c r="R83" s="197"/>
      <c r="S83" s="197"/>
      <c r="T83" s="197"/>
      <c r="U83" s="124" t="s">
        <v>38</v>
      </c>
      <c r="V83" s="124" t="s">
        <v>40</v>
      </c>
    </row>
    <row r="84" spans="2:22" ht="15.75" thickBot="1" x14ac:dyDescent="0.3">
      <c r="B84" s="98" t="str">
        <f>IF('Evaluar alternativas'!$C$4="","Alternativa 1",'Evaluar alternativas'!$C$4)</f>
        <v>LILI</v>
      </c>
      <c r="C84" s="85">
        <v>1</v>
      </c>
      <c r="D84" s="119">
        <f>IF('Evaluar alternativas'!D59="A",'Evaluar alternativas'!E59,1/'Evaluar alternativas'!E59)</f>
        <v>3</v>
      </c>
      <c r="E84" s="12">
        <f>IF('Evaluar alternativas'!D$2=2,0,IF('Evaluar alternativas'!D60="A",'Evaluar alternativas'!E60,1/'Evaluar alternativas'!E60))</f>
        <v>0</v>
      </c>
      <c r="F84" s="12">
        <f>IF('Evaluar alternativas'!D$2&gt;3,IF('Evaluar alternativas'!D61="A",'Evaluar alternativas'!E61,1/'Evaluar alternativas'!E61),0)</f>
        <v>0</v>
      </c>
      <c r="G84" s="12">
        <f>IF('Evaluar alternativas'!D$2&gt;4,IF('Evaluar alternativas'!D62="A",'Evaluar alternativas'!E62,1/'Evaluar alternativas'!E62),0)</f>
        <v>0</v>
      </c>
      <c r="H84" s="31">
        <f>C84/C$89</f>
        <v>0.75</v>
      </c>
      <c r="I84" s="31">
        <f>D84/D$89</f>
        <v>0.75</v>
      </c>
      <c r="J84" s="31">
        <f>IFERROR(E84/E$89,0)</f>
        <v>0</v>
      </c>
      <c r="K84" s="31">
        <f>IFERROR(F84/F$89,0)</f>
        <v>0</v>
      </c>
      <c r="L84" s="31">
        <f>IFERROR(G84/G$89,0)</f>
        <v>0</v>
      </c>
      <c r="M84" s="97">
        <f>AVERAGE(H84:L84)</f>
        <v>0.3</v>
      </c>
      <c r="N84" s="97">
        <f>M84*'Matrices RNF'!$H$101</f>
        <v>3.4982380172857786E-3</v>
      </c>
      <c r="P84" s="124">
        <f>C84*M$84</f>
        <v>0.3</v>
      </c>
      <c r="Q84" s="124">
        <f>D84*M$85</f>
        <v>0.30000000000000004</v>
      </c>
      <c r="R84" s="124">
        <f>E84*M$86</f>
        <v>0</v>
      </c>
      <c r="S84" s="124">
        <f>F84*M$87</f>
        <v>0</v>
      </c>
      <c r="T84" s="124">
        <f>G84*M$88</f>
        <v>0</v>
      </c>
      <c r="U84" s="124">
        <f>SUM(P84:T84)</f>
        <v>0.60000000000000009</v>
      </c>
      <c r="V84" s="124">
        <f>IFERROR(U84/M84,0)</f>
        <v>2.0000000000000004</v>
      </c>
    </row>
    <row r="85" spans="2:22" ht="15.75" thickBot="1" x14ac:dyDescent="0.3">
      <c r="B85" s="98" t="str">
        <f>IF('Evaluar alternativas'!$C$5="","Alternativa 2",'Evaluar alternativas'!$C$5)</f>
        <v>tre</v>
      </c>
      <c r="C85" s="117">
        <f>1/D84</f>
        <v>0.33333333333333331</v>
      </c>
      <c r="D85" s="34">
        <v>1</v>
      </c>
      <c r="E85" s="119">
        <f>IF('Evaluar alternativas'!D$2=2,0,IF('Evaluar alternativas'!D63="A",'Evaluar alternativas'!E63,1/'Evaluar alternativas'!E63))</f>
        <v>0</v>
      </c>
      <c r="F85" s="12">
        <f>IF('Evaluar alternativas'!D$2&gt;3,IF('Evaluar alternativas'!D64="A",'Evaluar alternativas'!E64,1/'Evaluar alternativas'!E64),0)</f>
        <v>0</v>
      </c>
      <c r="G85" s="12">
        <f>IF('Evaluar alternativas'!D$2&gt;4,IF('Evaluar alternativas'!D65="A",'Evaluar alternativas'!E65,1/'Evaluar alternativas'!E65),0)</f>
        <v>0</v>
      </c>
      <c r="H85" s="31">
        <f t="shared" ref="H85:H88" si="101">C85/C$89</f>
        <v>0.25</v>
      </c>
      <c r="I85" s="31">
        <f t="shared" ref="I85:I88" si="102">D85/D$89</f>
        <v>0.25</v>
      </c>
      <c r="J85" s="31">
        <f t="shared" ref="J85:J88" si="103">IFERROR(E85/E$89,0)</f>
        <v>0</v>
      </c>
      <c r="K85" s="31">
        <f t="shared" ref="K85:K88" si="104">IFERROR(F85/F$89,0)</f>
        <v>0</v>
      </c>
      <c r="L85" s="31">
        <f t="shared" ref="L85:L88" si="105">IFERROR(G85/G$89,0)</f>
        <v>0</v>
      </c>
      <c r="M85" s="97">
        <f t="shared" ref="M85:M88" si="106">AVERAGE(H85:L85)</f>
        <v>0.1</v>
      </c>
      <c r="N85" s="97">
        <f>M85*'Matrices RNF'!$H$101</f>
        <v>1.1660793390952597E-3</v>
      </c>
      <c r="P85" s="124">
        <f t="shared" ref="P85:P88" si="107">C85*M$84</f>
        <v>9.9999999999999992E-2</v>
      </c>
      <c r="Q85" s="124">
        <f t="shared" ref="Q85:Q88" si="108">D85*M$85</f>
        <v>0.1</v>
      </c>
      <c r="R85" s="124">
        <f t="shared" ref="R85:R88" si="109">E85*M$86</f>
        <v>0</v>
      </c>
      <c r="S85" s="124">
        <f t="shared" ref="S85:S88" si="110">F85*M$87</f>
        <v>0</v>
      </c>
      <c r="T85" s="124">
        <f t="shared" ref="T85:T88" si="111">G85*M$88</f>
        <v>0</v>
      </c>
      <c r="U85" s="124">
        <f t="shared" ref="U85:U88" si="112">SUM(P85:T85)</f>
        <v>0.2</v>
      </c>
      <c r="V85" s="124">
        <f t="shared" ref="V85:V88" si="113">IFERROR(U85/M85,0)</f>
        <v>2</v>
      </c>
    </row>
    <row r="86" spans="2:22" ht="15.75" thickBot="1" x14ac:dyDescent="0.3">
      <c r="B86" s="98" t="str">
        <f>IF('Evaluar alternativas'!$D$2=2,"",IF('Evaluar alternativas'!C$6="","Alternativa 3",'Evaluar alternativas'!C$6))</f>
        <v/>
      </c>
      <c r="C86" s="36">
        <f>IFERROR(1/E84,0)</f>
        <v>0</v>
      </c>
      <c r="D86" s="117">
        <f>IFERROR(1/E85,0)</f>
        <v>0</v>
      </c>
      <c r="E86" s="34">
        <f>IF('Evaluar alternativas'!D$2=2,0,1)</f>
        <v>0</v>
      </c>
      <c r="F86" s="119">
        <f>IF('Evaluar alternativas'!D$2&gt;3,IF('Evaluar alternativas'!D66="A",'Evaluar alternativas'!E66,1/'Evaluar alternativas'!E66),0)</f>
        <v>0</v>
      </c>
      <c r="G86" s="12">
        <f>IF('Evaluar alternativas'!D$2&gt;4,IF('Evaluar alternativas'!D67="A",'Evaluar alternativas'!E67,1/'Evaluar alternativas'!E67),0)</f>
        <v>0</v>
      </c>
      <c r="H86" s="31">
        <f t="shared" si="101"/>
        <v>0</v>
      </c>
      <c r="I86" s="31">
        <f t="shared" si="102"/>
        <v>0</v>
      </c>
      <c r="J86" s="31">
        <f t="shared" si="103"/>
        <v>0</v>
      </c>
      <c r="K86" s="31">
        <f t="shared" si="104"/>
        <v>0</v>
      </c>
      <c r="L86" s="31">
        <f t="shared" si="105"/>
        <v>0</v>
      </c>
      <c r="M86" s="97">
        <f t="shared" si="106"/>
        <v>0</v>
      </c>
      <c r="N86" s="97">
        <f>M86*'Matrices RNF'!$H$101</f>
        <v>0</v>
      </c>
      <c r="P86" s="124">
        <f t="shared" si="107"/>
        <v>0</v>
      </c>
      <c r="Q86" s="124">
        <f t="shared" si="108"/>
        <v>0</v>
      </c>
      <c r="R86" s="124">
        <f t="shared" si="109"/>
        <v>0</v>
      </c>
      <c r="S86" s="124">
        <f t="shared" si="110"/>
        <v>0</v>
      </c>
      <c r="T86" s="124">
        <f t="shared" si="111"/>
        <v>0</v>
      </c>
      <c r="U86" s="124">
        <f t="shared" si="112"/>
        <v>0</v>
      </c>
      <c r="V86" s="124">
        <f t="shared" si="113"/>
        <v>0</v>
      </c>
    </row>
    <row r="87" spans="2:22" ht="15.75" thickBot="1" x14ac:dyDescent="0.3">
      <c r="B87" s="98" t="str">
        <f>IF('Evaluar alternativas'!D$2&gt;3,IF('Evaluar alternativas'!C$7="","Alternativa 4",'Evaluar alternativas'!C$7),"")</f>
        <v/>
      </c>
      <c r="C87" s="36">
        <f>IFERROR(1/F84,0)</f>
        <v>0</v>
      </c>
      <c r="D87" s="36">
        <f>IFERROR(1/F85,0)</f>
        <v>0</v>
      </c>
      <c r="E87" s="117">
        <f>IFERROR(1/F86,0)</f>
        <v>0</v>
      </c>
      <c r="F87" s="34">
        <f>IF('Evaluar alternativas'!D$2&gt;3,1,0)</f>
        <v>0</v>
      </c>
      <c r="G87" s="119">
        <f>IF('Evaluar alternativas'!D$2&gt;4,IF('Evaluar alternativas'!D68="A",'Evaluar alternativas'!E68,1/'Evaluar alternativas'!E68),0)</f>
        <v>0</v>
      </c>
      <c r="H87" s="31">
        <f t="shared" si="101"/>
        <v>0</v>
      </c>
      <c r="I87" s="31">
        <f t="shared" si="102"/>
        <v>0</v>
      </c>
      <c r="J87" s="31">
        <f t="shared" si="103"/>
        <v>0</v>
      </c>
      <c r="K87" s="31">
        <f t="shared" si="104"/>
        <v>0</v>
      </c>
      <c r="L87" s="31">
        <f t="shared" si="105"/>
        <v>0</v>
      </c>
      <c r="M87" s="97">
        <f t="shared" si="106"/>
        <v>0</v>
      </c>
      <c r="N87" s="97">
        <f>M87*'Matrices RNF'!$H$101</f>
        <v>0</v>
      </c>
      <c r="P87" s="124">
        <f t="shared" si="107"/>
        <v>0</v>
      </c>
      <c r="Q87" s="124">
        <f t="shared" si="108"/>
        <v>0</v>
      </c>
      <c r="R87" s="124">
        <f t="shared" si="109"/>
        <v>0</v>
      </c>
      <c r="S87" s="124">
        <f t="shared" si="110"/>
        <v>0</v>
      </c>
      <c r="T87" s="124">
        <f t="shared" si="111"/>
        <v>0</v>
      </c>
      <c r="U87" s="124">
        <f t="shared" si="112"/>
        <v>0</v>
      </c>
      <c r="V87" s="124">
        <f t="shared" si="113"/>
        <v>0</v>
      </c>
    </row>
    <row r="88" spans="2:22" ht="15.75" thickBot="1" x14ac:dyDescent="0.3">
      <c r="B88" s="98" t="str">
        <f>IF('Evaluar alternativas'!D$2&gt;4,IF('Evaluar alternativas'!C$8="","Alternativa 5",'Evaluar alternativas'!C$8),"")</f>
        <v/>
      </c>
      <c r="C88" s="36">
        <f>IFERROR(1/G84,0)</f>
        <v>0</v>
      </c>
      <c r="D88" s="36">
        <f>IFERROR(1/G85,0)</f>
        <v>0</v>
      </c>
      <c r="E88" s="36">
        <f>IFERROR(1/G86,0)</f>
        <v>0</v>
      </c>
      <c r="F88" s="117">
        <f>IFERROR(1/G87,0)</f>
        <v>0</v>
      </c>
      <c r="G88" s="120">
        <f>IF('Evaluar alternativas'!D$2&gt;4,1,0)</f>
        <v>0</v>
      </c>
      <c r="H88" s="31">
        <f t="shared" si="101"/>
        <v>0</v>
      </c>
      <c r="I88" s="31">
        <f t="shared" si="102"/>
        <v>0</v>
      </c>
      <c r="J88" s="31">
        <f t="shared" si="103"/>
        <v>0</v>
      </c>
      <c r="K88" s="31">
        <f t="shared" si="104"/>
        <v>0</v>
      </c>
      <c r="L88" s="31">
        <f t="shared" si="105"/>
        <v>0</v>
      </c>
      <c r="M88" s="97">
        <f t="shared" si="106"/>
        <v>0</v>
      </c>
      <c r="N88" s="97">
        <f>M88*'Matrices RNF'!$H$101</f>
        <v>0</v>
      </c>
      <c r="P88" s="124">
        <f t="shared" si="107"/>
        <v>0</v>
      </c>
      <c r="Q88" s="124">
        <f t="shared" si="108"/>
        <v>0</v>
      </c>
      <c r="R88" s="124">
        <f t="shared" si="109"/>
        <v>0</v>
      </c>
      <c r="S88" s="124">
        <f t="shared" si="110"/>
        <v>0</v>
      </c>
      <c r="T88" s="124">
        <f t="shared" si="111"/>
        <v>0</v>
      </c>
      <c r="U88" s="124">
        <f t="shared" si="112"/>
        <v>0</v>
      </c>
      <c r="V88" s="124">
        <f t="shared" si="113"/>
        <v>0</v>
      </c>
    </row>
    <row r="89" spans="2:22" ht="15.75" thickBot="1" x14ac:dyDescent="0.3">
      <c r="B89" s="98" t="s">
        <v>33</v>
      </c>
      <c r="C89" s="108">
        <f>SUM(C84:C88)</f>
        <v>1.3333333333333333</v>
      </c>
      <c r="D89" s="108">
        <f>SUM(D84:D88)</f>
        <v>4</v>
      </c>
      <c r="E89" s="108">
        <f>SUM(E84:E88)</f>
        <v>0</v>
      </c>
      <c r="F89" s="108">
        <f>SUM(F84:F88)</f>
        <v>0</v>
      </c>
      <c r="G89" s="108">
        <f>SUM(G84:G88)</f>
        <v>0</v>
      </c>
      <c r="H89" s="102"/>
      <c r="I89" s="102" t="str">
        <f>IF(Q90&lt;0.1,"CRITERIOS CONSISTENTES","CRITERIOS INCONSISTENTES")</f>
        <v>CRITERIOS CONSISTENTES</v>
      </c>
      <c r="J89" s="102"/>
      <c r="K89" s="102"/>
      <c r="L89" s="102"/>
      <c r="M89" s="102"/>
      <c r="N89" s="102"/>
      <c r="P89" s="133"/>
      <c r="Q89" s="133"/>
      <c r="R89" s="133"/>
      <c r="S89" s="133"/>
      <c r="T89" s="133"/>
      <c r="U89" s="134" t="s">
        <v>117</v>
      </c>
      <c r="V89" s="133">
        <f>SUM(V84:V88)</f>
        <v>4</v>
      </c>
    </row>
    <row r="90" spans="2:22" x14ac:dyDescent="0.25">
      <c r="P90" s="134" t="s">
        <v>119</v>
      </c>
      <c r="Q90" s="133">
        <f>S90/1.12</f>
        <v>0</v>
      </c>
      <c r="R90" s="134" t="s">
        <v>120</v>
      </c>
      <c r="S90" s="133">
        <f>(V90-'Evaluar alternativas'!D2)/('Evaluar alternativas'!D2-1)</f>
        <v>0</v>
      </c>
      <c r="T90" s="133"/>
      <c r="U90" s="135" t="s">
        <v>118</v>
      </c>
      <c r="V90" s="133">
        <f>V89/'Evaluar alternativas'!D2</f>
        <v>2</v>
      </c>
    </row>
    <row r="91" spans="2:22" ht="15.75" thickBot="1" x14ac:dyDescent="0.3"/>
    <row r="92" spans="2:22" ht="15.75" thickBot="1" x14ac:dyDescent="0.3">
      <c r="B92" s="198" t="s">
        <v>113</v>
      </c>
      <c r="C92" s="198"/>
      <c r="D92" s="198"/>
      <c r="E92" s="198"/>
      <c r="F92" s="198"/>
      <c r="G92" s="198"/>
      <c r="H92" s="198"/>
      <c r="I92" s="198"/>
      <c r="J92" s="198"/>
      <c r="K92" s="198"/>
      <c r="L92" s="198"/>
      <c r="M92" s="198"/>
      <c r="N92" s="198"/>
    </row>
    <row r="93" spans="2:22" ht="15.75" thickBot="1" x14ac:dyDescent="0.3">
      <c r="B93" s="101"/>
      <c r="C93" s="98" t="str">
        <f>IF('Evaluar alternativas'!C$4="","Alternativa 1",'Evaluar alternativas'!C$4)</f>
        <v>LILI</v>
      </c>
      <c r="D93" s="98" t="str">
        <f>IF('Evaluar alternativas'!$C$5="","Alternativa 2",'Evaluar alternativas'!$C$5)</f>
        <v>tre</v>
      </c>
      <c r="E93" s="98" t="str">
        <f>IF('Evaluar alternativas'!D$2=2,"",IF('Evaluar alternativas'!C$6="","Alternativa 3",'Evaluar alternativas'!C$6))</f>
        <v/>
      </c>
      <c r="F93" s="98" t="str">
        <f>IF('Evaluar alternativas'!D$2&gt;3,IF('Evaluar alternativas'!C$7="","Alternativa 4",'Evaluar alternativas'!C$7),"")</f>
        <v/>
      </c>
      <c r="G93" s="98" t="str">
        <f>IF('Evaluar alternativas'!D$2&gt;4,IF('Evaluar alternativas'!C$8="","Alternativa 5",'Evaluar alternativas'!C$8),"")</f>
        <v/>
      </c>
      <c r="H93" s="199" t="s">
        <v>35</v>
      </c>
      <c r="I93" s="199"/>
      <c r="J93" s="199"/>
      <c r="K93" s="199"/>
      <c r="L93" s="199"/>
      <c r="M93" s="98" t="s">
        <v>103</v>
      </c>
      <c r="N93" s="98" t="s">
        <v>104</v>
      </c>
      <c r="P93" s="197" t="s">
        <v>116</v>
      </c>
      <c r="Q93" s="197"/>
      <c r="R93" s="197"/>
      <c r="S93" s="197"/>
      <c r="T93" s="197"/>
      <c r="U93" s="124" t="s">
        <v>38</v>
      </c>
      <c r="V93" s="124" t="s">
        <v>40</v>
      </c>
    </row>
    <row r="94" spans="2:22" ht="15.75" thickBot="1" x14ac:dyDescent="0.3">
      <c r="B94" s="98" t="str">
        <f>IF('Evaluar alternativas'!$C$4="","Alternativa 1",'Evaluar alternativas'!$C$4)</f>
        <v>LILI</v>
      </c>
      <c r="C94" s="85">
        <v>1</v>
      </c>
      <c r="D94" s="119">
        <f>IF('Evaluar alternativas'!N59="A",'Evaluar alternativas'!O59,1/'Evaluar alternativas'!O59)</f>
        <v>3</v>
      </c>
      <c r="E94" s="12">
        <f>IF('Evaluar alternativas'!D$2=2,0,IF('Evaluar alternativas'!N60="A",'Evaluar alternativas'!O60,1/'Evaluar alternativas'!O60))</f>
        <v>0</v>
      </c>
      <c r="F94" s="12">
        <f>IF('Evaluar alternativas'!D$2&gt;3,IF('Evaluar alternativas'!N61="A",'Evaluar alternativas'!O61,1/'Evaluar alternativas'!O61),0)</f>
        <v>0</v>
      </c>
      <c r="G94" s="12">
        <f>IF('Evaluar alternativas'!D$2&gt;4,IF('Evaluar alternativas'!N62="A",'Evaluar alternativas'!O62,1/'Evaluar alternativas'!O62),0)</f>
        <v>0</v>
      </c>
      <c r="H94" s="31">
        <f>C94/C$99</f>
        <v>0.75</v>
      </c>
      <c r="I94" s="31">
        <f>D94/D$99</f>
        <v>0.75</v>
      </c>
      <c r="J94" s="31">
        <f>IFERROR(E94/E$99,0)</f>
        <v>0</v>
      </c>
      <c r="K94" s="31">
        <f>IFERROR(F94/F$99,0)</f>
        <v>0</v>
      </c>
      <c r="L94" s="31">
        <f>IFERROR(G94/G$99,0)</f>
        <v>0</v>
      </c>
      <c r="M94" s="97">
        <f>AVERAGE(H94:L94)</f>
        <v>0.3</v>
      </c>
      <c r="N94" s="97">
        <f>M94*'Matrices RNF'!$H$102</f>
        <v>2.098942810371467E-2</v>
      </c>
      <c r="P94" s="124">
        <f>C94*M$94</f>
        <v>0.3</v>
      </c>
      <c r="Q94" s="124">
        <f>D94*M$95</f>
        <v>0.30000000000000004</v>
      </c>
      <c r="R94" s="124">
        <f>E94*M$96</f>
        <v>0</v>
      </c>
      <c r="S94" s="124">
        <f>F94*M$97</f>
        <v>0</v>
      </c>
      <c r="T94" s="124">
        <f>G94*M$98</f>
        <v>0</v>
      </c>
      <c r="U94" s="124">
        <f>SUM(P94:T94)</f>
        <v>0.60000000000000009</v>
      </c>
      <c r="V94" s="124">
        <f>IFERROR(U94/M94,0)</f>
        <v>2.0000000000000004</v>
      </c>
    </row>
    <row r="95" spans="2:22" ht="15.75" thickBot="1" x14ac:dyDescent="0.3">
      <c r="B95" s="98" t="str">
        <f>IF('Evaluar alternativas'!$C$5="","Alternativa 2",'Evaluar alternativas'!$C$5)</f>
        <v>tre</v>
      </c>
      <c r="C95" s="117">
        <f>1/D94</f>
        <v>0.33333333333333331</v>
      </c>
      <c r="D95" s="116">
        <v>1</v>
      </c>
      <c r="E95" s="119">
        <f>IF('Evaluar alternativas'!D$2=2,0,IF('Evaluar alternativas'!N63="A",'Evaluar alternativas'!O63,1/'Evaluar alternativas'!O63))</f>
        <v>0</v>
      </c>
      <c r="F95" s="12">
        <f>IF('Evaluar alternativas'!D$2&gt;3,IF('Evaluar alternativas'!N64="A",'Evaluar alternativas'!O64,1/'Evaluar alternativas'!O64),0)</f>
        <v>0</v>
      </c>
      <c r="G95" s="12">
        <f>IF('Evaluar alternativas'!D$2&gt;4,IF('Evaluar alternativas'!N65="A",'Evaluar alternativas'!O65,1/'Evaluar alternativas'!O65),0)</f>
        <v>0</v>
      </c>
      <c r="H95" s="31">
        <f t="shared" ref="H95:H98" si="114">C95/C$99</f>
        <v>0.25</v>
      </c>
      <c r="I95" s="31">
        <f t="shared" ref="I95:I98" si="115">D95/D$99</f>
        <v>0.25</v>
      </c>
      <c r="J95" s="31">
        <f t="shared" ref="J95:J98" si="116">IFERROR(E95/E$99,0)</f>
        <v>0</v>
      </c>
      <c r="K95" s="31">
        <f t="shared" ref="K95:K98" si="117">IFERROR(F95/F$99,0)</f>
        <v>0</v>
      </c>
      <c r="L95" s="31">
        <f t="shared" ref="L95:L98" si="118">IFERROR(G95/G$99,0)</f>
        <v>0</v>
      </c>
      <c r="M95" s="97">
        <f t="shared" ref="M95:M98" si="119">AVERAGE(H95:L95)</f>
        <v>0.1</v>
      </c>
      <c r="N95" s="97">
        <f>M95*'Matrices RNF'!$H$102</f>
        <v>6.9964760345715572E-3</v>
      </c>
      <c r="P95" s="124">
        <f t="shared" ref="P95:P98" si="120">C95*M$94</f>
        <v>9.9999999999999992E-2</v>
      </c>
      <c r="Q95" s="124">
        <f t="shared" ref="Q95:Q98" si="121">D95*M$95</f>
        <v>0.1</v>
      </c>
      <c r="R95" s="124">
        <f t="shared" ref="R95:R98" si="122">E95*M$96</f>
        <v>0</v>
      </c>
      <c r="S95" s="124">
        <f t="shared" ref="S95:S98" si="123">F95*M$97</f>
        <v>0</v>
      </c>
      <c r="T95" s="124">
        <f t="shared" ref="T95:T98" si="124">G95*M$98</f>
        <v>0</v>
      </c>
      <c r="U95" s="124">
        <f t="shared" ref="U95:U98" si="125">SUM(P95:T95)</f>
        <v>0.2</v>
      </c>
      <c r="V95" s="124">
        <f t="shared" ref="V95:V98" si="126">IFERROR(U95/M95,0)</f>
        <v>2</v>
      </c>
    </row>
    <row r="96" spans="2:22" ht="15.75" thickBot="1" x14ac:dyDescent="0.3">
      <c r="B96" s="98" t="str">
        <f>IF('Evaluar alternativas'!$D$2=2,"",IF('Evaluar alternativas'!C$6="","Alternativa 3",'Evaluar alternativas'!C$6))</f>
        <v/>
      </c>
      <c r="C96" s="36">
        <f>IFERROR(1/E94,0)</f>
        <v>0</v>
      </c>
      <c r="D96" s="117">
        <f>IFERROR(1/E95,0)</f>
        <v>0</v>
      </c>
      <c r="E96" s="116">
        <f>IF('Evaluar alternativas'!D$2=2,0,1)</f>
        <v>0</v>
      </c>
      <c r="F96" s="119">
        <f>IF('Evaluar alternativas'!D$2&gt;3,IF('Evaluar alternativas'!N66="A",'Evaluar alternativas'!O66,1/'Evaluar alternativas'!O66),0)</f>
        <v>0</v>
      </c>
      <c r="G96" s="12">
        <f>IF('Evaluar alternativas'!D$2&gt;4,IF('Evaluar alternativas'!N67="A",'Evaluar alternativas'!O67,1/'Evaluar alternativas'!O67),0)</f>
        <v>0</v>
      </c>
      <c r="H96" s="31">
        <f t="shared" si="114"/>
        <v>0</v>
      </c>
      <c r="I96" s="31">
        <f t="shared" si="115"/>
        <v>0</v>
      </c>
      <c r="J96" s="31">
        <f t="shared" si="116"/>
        <v>0</v>
      </c>
      <c r="K96" s="31">
        <f t="shared" si="117"/>
        <v>0</v>
      </c>
      <c r="L96" s="31">
        <f t="shared" si="118"/>
        <v>0</v>
      </c>
      <c r="M96" s="97">
        <f t="shared" si="119"/>
        <v>0</v>
      </c>
      <c r="N96" s="97">
        <f>M96*'Matrices RNF'!$H$102</f>
        <v>0</v>
      </c>
      <c r="P96" s="124">
        <f t="shared" si="120"/>
        <v>0</v>
      </c>
      <c r="Q96" s="124">
        <f t="shared" si="121"/>
        <v>0</v>
      </c>
      <c r="R96" s="124">
        <f t="shared" si="122"/>
        <v>0</v>
      </c>
      <c r="S96" s="124">
        <f t="shared" si="123"/>
        <v>0</v>
      </c>
      <c r="T96" s="124">
        <f t="shared" si="124"/>
        <v>0</v>
      </c>
      <c r="U96" s="124">
        <f t="shared" si="125"/>
        <v>0</v>
      </c>
      <c r="V96" s="124">
        <f t="shared" si="126"/>
        <v>0</v>
      </c>
    </row>
    <row r="97" spans="2:22" ht="15.75" thickBot="1" x14ac:dyDescent="0.3">
      <c r="B97" s="98" t="str">
        <f>IF('Evaluar alternativas'!D$2&gt;3,IF('Evaluar alternativas'!C$7="","Alternativa 4",'Evaluar alternativas'!C$7),"")</f>
        <v/>
      </c>
      <c r="C97" s="36">
        <f>IFERROR(1/F94,0)</f>
        <v>0</v>
      </c>
      <c r="D97" s="36">
        <f>IFERROR(1/F95,0)</f>
        <v>0</v>
      </c>
      <c r="E97" s="117">
        <f>IFERROR(1/F96,0)</f>
        <v>0</v>
      </c>
      <c r="F97" s="116">
        <f>IF('Evaluar alternativas'!D$2&gt;3,1,0)</f>
        <v>0</v>
      </c>
      <c r="G97" s="119">
        <f>IF('Evaluar alternativas'!D$2&gt;4,IF('Evaluar alternativas'!N68="A",'Evaluar alternativas'!O68,1/'Evaluar alternativas'!O68),0)</f>
        <v>0</v>
      </c>
      <c r="H97" s="31">
        <f t="shared" si="114"/>
        <v>0</v>
      </c>
      <c r="I97" s="31">
        <f t="shared" si="115"/>
        <v>0</v>
      </c>
      <c r="J97" s="31">
        <f t="shared" si="116"/>
        <v>0</v>
      </c>
      <c r="K97" s="31">
        <f t="shared" si="117"/>
        <v>0</v>
      </c>
      <c r="L97" s="31">
        <f t="shared" si="118"/>
        <v>0</v>
      </c>
      <c r="M97" s="97">
        <f t="shared" si="119"/>
        <v>0</v>
      </c>
      <c r="N97" s="97">
        <f>M97*'Matrices RNF'!$H$102</f>
        <v>0</v>
      </c>
      <c r="P97" s="124">
        <f t="shared" si="120"/>
        <v>0</v>
      </c>
      <c r="Q97" s="124">
        <f t="shared" si="121"/>
        <v>0</v>
      </c>
      <c r="R97" s="124">
        <f t="shared" si="122"/>
        <v>0</v>
      </c>
      <c r="S97" s="124">
        <f t="shared" si="123"/>
        <v>0</v>
      </c>
      <c r="T97" s="124">
        <f t="shared" si="124"/>
        <v>0</v>
      </c>
      <c r="U97" s="124">
        <f t="shared" si="125"/>
        <v>0</v>
      </c>
      <c r="V97" s="124">
        <f t="shared" si="126"/>
        <v>0</v>
      </c>
    </row>
    <row r="98" spans="2:22" ht="15.75" thickBot="1" x14ac:dyDescent="0.3">
      <c r="B98" s="98" t="str">
        <f>IF('Evaluar alternativas'!D$2&gt;4,IF('Evaluar alternativas'!C$8="","Alternativa 5",'Evaluar alternativas'!C$8),"")</f>
        <v/>
      </c>
      <c r="C98" s="36">
        <f>IFERROR(1/G94,0)</f>
        <v>0</v>
      </c>
      <c r="D98" s="36">
        <f>IFERROR(1/G95,0)</f>
        <v>0</v>
      </c>
      <c r="E98" s="36">
        <f>IFERROR(1/G96,0)</f>
        <v>0</v>
      </c>
      <c r="F98" s="117">
        <f>IFERROR(1/G97,0)</f>
        <v>0</v>
      </c>
      <c r="G98" s="120">
        <f>IF('Evaluar alternativas'!D$2&gt;4,1,0)</f>
        <v>0</v>
      </c>
      <c r="H98" s="31">
        <f t="shared" si="114"/>
        <v>0</v>
      </c>
      <c r="I98" s="31">
        <f t="shared" si="115"/>
        <v>0</v>
      </c>
      <c r="J98" s="31">
        <f t="shared" si="116"/>
        <v>0</v>
      </c>
      <c r="K98" s="31">
        <f t="shared" si="117"/>
        <v>0</v>
      </c>
      <c r="L98" s="31">
        <f t="shared" si="118"/>
        <v>0</v>
      </c>
      <c r="M98" s="97">
        <f t="shared" si="119"/>
        <v>0</v>
      </c>
      <c r="N98" s="97">
        <f>M98*'Matrices RNF'!$H$102</f>
        <v>0</v>
      </c>
      <c r="P98" s="124">
        <f t="shared" si="120"/>
        <v>0</v>
      </c>
      <c r="Q98" s="124">
        <f t="shared" si="121"/>
        <v>0</v>
      </c>
      <c r="R98" s="124">
        <f t="shared" si="122"/>
        <v>0</v>
      </c>
      <c r="S98" s="124">
        <f t="shared" si="123"/>
        <v>0</v>
      </c>
      <c r="T98" s="124">
        <f t="shared" si="124"/>
        <v>0</v>
      </c>
      <c r="U98" s="124">
        <f t="shared" si="125"/>
        <v>0</v>
      </c>
      <c r="V98" s="124">
        <f t="shared" si="126"/>
        <v>0</v>
      </c>
    </row>
    <row r="99" spans="2:22" ht="15.75" thickBot="1" x14ac:dyDescent="0.3">
      <c r="B99" s="98" t="s">
        <v>33</v>
      </c>
      <c r="C99" s="108">
        <f>SUM(C94:C98)</f>
        <v>1.3333333333333333</v>
      </c>
      <c r="D99" s="108">
        <f>SUM(D94:D98)</f>
        <v>4</v>
      </c>
      <c r="E99" s="108">
        <f>SUM(E94:E98)</f>
        <v>0</v>
      </c>
      <c r="F99" s="108">
        <f>SUM(F94:F98)</f>
        <v>0</v>
      </c>
      <c r="G99" s="108">
        <f>SUM(G94:G98)</f>
        <v>0</v>
      </c>
      <c r="H99" s="102"/>
      <c r="I99" s="102" t="str">
        <f>IF(Q100&lt;0.1,"CRITERIOS CONSISTENTES","CRITERIOS INCONSISTENTES")</f>
        <v>CRITERIOS CONSISTENTES</v>
      </c>
      <c r="J99" s="102"/>
      <c r="K99" s="102"/>
      <c r="L99" s="102"/>
      <c r="M99" s="102"/>
      <c r="N99" s="102"/>
      <c r="P99" s="133"/>
      <c r="Q99" s="133"/>
      <c r="R99" s="133"/>
      <c r="S99" s="133"/>
      <c r="T99" s="133"/>
      <c r="U99" s="134" t="s">
        <v>117</v>
      </c>
      <c r="V99" s="133">
        <f>SUM(V94:V98)</f>
        <v>4</v>
      </c>
    </row>
    <row r="100" spans="2:22" x14ac:dyDescent="0.25">
      <c r="P100" s="134" t="s">
        <v>119</v>
      </c>
      <c r="Q100" s="133">
        <f>S100/1.12</f>
        <v>0</v>
      </c>
      <c r="R100" s="134" t="s">
        <v>120</v>
      </c>
      <c r="S100" s="133">
        <f>(V100-'Evaluar alternativas'!D2)/('Evaluar alternativas'!D2-1)</f>
        <v>0</v>
      </c>
      <c r="T100" s="133"/>
      <c r="U100" s="135" t="s">
        <v>118</v>
      </c>
      <c r="V100" s="133">
        <f>V99/'Evaluar alternativas'!D2</f>
        <v>2</v>
      </c>
    </row>
    <row r="101" spans="2:22" ht="15.75" thickBot="1" x14ac:dyDescent="0.3"/>
    <row r="102" spans="2:22" ht="15.75" thickBot="1" x14ac:dyDescent="0.3">
      <c r="B102" s="198" t="s">
        <v>114</v>
      </c>
      <c r="C102" s="198"/>
      <c r="D102" s="198"/>
      <c r="E102" s="198"/>
      <c r="F102" s="198"/>
      <c r="G102" s="198"/>
      <c r="H102" s="198"/>
      <c r="I102" s="198"/>
      <c r="J102" s="198"/>
      <c r="K102" s="198"/>
      <c r="L102" s="198"/>
      <c r="M102" s="198"/>
      <c r="N102" s="198"/>
    </row>
    <row r="103" spans="2:22" ht="15.75" thickBot="1" x14ac:dyDescent="0.3">
      <c r="B103" s="101"/>
      <c r="C103" s="98" t="str">
        <f>IF('Evaluar alternativas'!C$4="","Alternativa 1",'Evaluar alternativas'!C$4)</f>
        <v>LILI</v>
      </c>
      <c r="D103" s="98" t="str">
        <f>IF('Evaluar alternativas'!$C$5="","Alternativa 2",'Evaluar alternativas'!$C$5)</f>
        <v>tre</v>
      </c>
      <c r="E103" s="98" t="str">
        <f>IF('Evaluar alternativas'!D$2=2,"",IF('Evaluar alternativas'!C$6="","Alternativa 3",'Evaluar alternativas'!C$6))</f>
        <v/>
      </c>
      <c r="F103" s="98" t="str">
        <f>IF('Evaluar alternativas'!D$2&gt;3,IF('Evaluar alternativas'!C$7="","Alternativa 4",'Evaluar alternativas'!C$7),"")</f>
        <v/>
      </c>
      <c r="G103" s="98" t="str">
        <f>IF('Evaluar alternativas'!D$2&gt;4,IF('Evaluar alternativas'!C$8="","Alternativa 5",'Evaluar alternativas'!C$8),"")</f>
        <v/>
      </c>
      <c r="H103" s="199" t="s">
        <v>35</v>
      </c>
      <c r="I103" s="199"/>
      <c r="J103" s="199"/>
      <c r="K103" s="199"/>
      <c r="L103" s="199"/>
      <c r="M103" s="98" t="s">
        <v>103</v>
      </c>
      <c r="N103" s="98" t="s">
        <v>104</v>
      </c>
      <c r="P103" s="197" t="s">
        <v>116</v>
      </c>
      <c r="Q103" s="197"/>
      <c r="R103" s="197"/>
      <c r="S103" s="197"/>
      <c r="T103" s="197"/>
      <c r="U103" s="124" t="s">
        <v>38</v>
      </c>
      <c r="V103" s="124" t="s">
        <v>40</v>
      </c>
    </row>
    <row r="104" spans="2:22" ht="15.75" thickBot="1" x14ac:dyDescent="0.3">
      <c r="B104" s="98" t="str">
        <f>IF('Evaluar alternativas'!$C$4="","Alternativa 1",'Evaluar alternativas'!$C$4)</f>
        <v>LILI</v>
      </c>
      <c r="C104" s="85">
        <v>1</v>
      </c>
      <c r="D104" s="119">
        <f>IF('Evaluar alternativas'!D74="A",'Evaluar alternativas'!E74,1/'Evaluar alternativas'!E74)</f>
        <v>3</v>
      </c>
      <c r="E104" s="12">
        <f>IF('Evaluar alternativas'!D$2=2,0,IF('Evaluar alternativas'!D75="A",'Evaluar alternativas'!E75,1/'Evaluar alternativas'!E75))</f>
        <v>0</v>
      </c>
      <c r="F104" s="12">
        <f>IF('Evaluar alternativas'!D$2&gt;3,IF('Evaluar alternativas'!D76="A",'Evaluar alternativas'!E76,1/'Evaluar alternativas'!E76),0)</f>
        <v>0</v>
      </c>
      <c r="G104" s="12">
        <f>IF('Evaluar alternativas'!D$2&gt;4,IF('Evaluar alternativas'!D77="A",'Evaluar alternativas'!E77,1/'Evaluar alternativas'!E77),0)</f>
        <v>0</v>
      </c>
      <c r="H104" s="31">
        <f>C104/C$109</f>
        <v>0.75</v>
      </c>
      <c r="I104" s="31">
        <f>D104/D$109</f>
        <v>0.75</v>
      </c>
      <c r="J104" s="31">
        <f>IFERROR(E104/E$109,0)</f>
        <v>0</v>
      </c>
      <c r="K104" s="31">
        <f>IFERROR(F104/F$109,0)</f>
        <v>0</v>
      </c>
      <c r="L104" s="31">
        <f>IFERROR(G104/G$109,0)</f>
        <v>0</v>
      </c>
      <c r="M104" s="97">
        <f>AVERAGE(H104:L104)</f>
        <v>0.3</v>
      </c>
      <c r="N104" s="97">
        <f>M104*'Matrices RNF'!$H$124</f>
        <v>1.3486860702563159E-2</v>
      </c>
      <c r="P104" s="124">
        <f>C104*M$104</f>
        <v>0.3</v>
      </c>
      <c r="Q104" s="124">
        <f>D104*M$105</f>
        <v>0.30000000000000004</v>
      </c>
      <c r="R104" s="124">
        <f>E104*M$106</f>
        <v>0</v>
      </c>
      <c r="S104" s="124">
        <f>F104*M$107</f>
        <v>0</v>
      </c>
      <c r="T104" s="124">
        <f>G104*M$108</f>
        <v>0</v>
      </c>
      <c r="U104" s="124">
        <f>SUM(P104:T104)</f>
        <v>0.60000000000000009</v>
      </c>
      <c r="V104" s="124">
        <f>IFERROR(U104/M104,0)</f>
        <v>2.0000000000000004</v>
      </c>
    </row>
    <row r="105" spans="2:22" ht="15.75" thickBot="1" x14ac:dyDescent="0.3">
      <c r="B105" s="98" t="str">
        <f>IF('Evaluar alternativas'!$C$5="","Alternativa 2",'Evaluar alternativas'!$C$5)</f>
        <v>tre</v>
      </c>
      <c r="C105" s="117">
        <f>1/D104</f>
        <v>0.33333333333333331</v>
      </c>
      <c r="D105" s="121">
        <v>1</v>
      </c>
      <c r="E105" s="118">
        <f>IF('Evaluar alternativas'!D$2=2,0,IF('Evaluar alternativas'!D78="A",'Evaluar alternativas'!E78,1/'Evaluar alternativas'!E78))</f>
        <v>0</v>
      </c>
      <c r="F105" s="12">
        <f>IF('Evaluar alternativas'!D$2&gt;3,IF('Evaluar alternativas'!D79="A",'Evaluar alternativas'!E79,1/'Evaluar alternativas'!E79),0)</f>
        <v>0</v>
      </c>
      <c r="G105" s="12">
        <f>IF('Evaluar alternativas'!D$2&gt;4,IF('Evaluar alternativas'!D80="A",'Evaluar alternativas'!E80,1/'Evaluar alternativas'!E80),0)</f>
        <v>0</v>
      </c>
      <c r="H105" s="31">
        <f t="shared" ref="H105:H108" si="127">C105/C$109</f>
        <v>0.25</v>
      </c>
      <c r="I105" s="31">
        <f t="shared" ref="I105:I108" si="128">D105/D$109</f>
        <v>0.25</v>
      </c>
      <c r="J105" s="31">
        <f t="shared" ref="J105:J108" si="129">IFERROR(E105/E$109,0)</f>
        <v>0</v>
      </c>
      <c r="K105" s="31">
        <f t="shared" ref="K105:K108" si="130">IFERROR(F105/F$109,0)</f>
        <v>0</v>
      </c>
      <c r="L105" s="31">
        <f t="shared" ref="L105:L108" si="131">IFERROR(G105/G$109,0)</f>
        <v>0</v>
      </c>
      <c r="M105" s="97">
        <f t="shared" ref="M105:M108" si="132">AVERAGE(H105:L105)</f>
        <v>0.1</v>
      </c>
      <c r="N105" s="97">
        <f>M105*'Matrices RNF'!$H$124</f>
        <v>4.4956202341877192E-3</v>
      </c>
      <c r="P105" s="124">
        <f t="shared" ref="P105:P108" si="133">C105*M$104</f>
        <v>9.9999999999999992E-2</v>
      </c>
      <c r="Q105" s="124">
        <f t="shared" ref="Q105:Q108" si="134">D105*M$105</f>
        <v>0.1</v>
      </c>
      <c r="R105" s="124">
        <f t="shared" ref="R105:R108" si="135">E105*M$106</f>
        <v>0</v>
      </c>
      <c r="S105" s="124">
        <f t="shared" ref="S105:S108" si="136">F105*M$107</f>
        <v>0</v>
      </c>
      <c r="T105" s="124">
        <f t="shared" ref="T105:T108" si="137">G105*M$108</f>
        <v>0</v>
      </c>
      <c r="U105" s="124">
        <f t="shared" ref="U105:U108" si="138">SUM(P105:T105)</f>
        <v>0.2</v>
      </c>
      <c r="V105" s="124">
        <f t="shared" ref="V105:V108" si="139">IFERROR(U105/M105,0)</f>
        <v>2</v>
      </c>
    </row>
    <row r="106" spans="2:22" ht="15.75" thickBot="1" x14ac:dyDescent="0.3">
      <c r="B106" s="98" t="str">
        <f>IF('Evaluar alternativas'!$D$2=2,"",IF('Evaluar alternativas'!C$6="","Alternativa 3",'Evaluar alternativas'!C$6))</f>
        <v/>
      </c>
      <c r="C106" s="36">
        <f>IFERROR(1/E104,0)</f>
        <v>0</v>
      </c>
      <c r="D106" s="117">
        <f>IFERROR(1/E105,0)</f>
        <v>0</v>
      </c>
      <c r="E106" s="123">
        <f>IF('Evaluar alternativas'!D$2=2,0,1)</f>
        <v>0</v>
      </c>
      <c r="F106" s="113">
        <f>IF('Evaluar alternativas'!D$2&gt;3,IF('Evaluar alternativas'!D81="A",'Evaluar alternativas'!E81,1/'Evaluar alternativas'!E81),0)</f>
        <v>0</v>
      </c>
      <c r="G106" s="12">
        <f>IF('Evaluar alternativas'!D$2&gt;4,IF('Evaluar alternativas'!D82="A",'Evaluar alternativas'!E82,1/'Evaluar alternativas'!E82),0)</f>
        <v>0</v>
      </c>
      <c r="H106" s="31">
        <f t="shared" si="127"/>
        <v>0</v>
      </c>
      <c r="I106" s="31">
        <f t="shared" si="128"/>
        <v>0</v>
      </c>
      <c r="J106" s="31">
        <f t="shared" si="129"/>
        <v>0</v>
      </c>
      <c r="K106" s="31">
        <f t="shared" si="130"/>
        <v>0</v>
      </c>
      <c r="L106" s="31">
        <f t="shared" si="131"/>
        <v>0</v>
      </c>
      <c r="M106" s="97">
        <f t="shared" si="132"/>
        <v>0</v>
      </c>
      <c r="N106" s="97">
        <f>M106*'Matrices RNF'!$H$124</f>
        <v>0</v>
      </c>
      <c r="P106" s="124">
        <f t="shared" si="133"/>
        <v>0</v>
      </c>
      <c r="Q106" s="124">
        <f t="shared" si="134"/>
        <v>0</v>
      </c>
      <c r="R106" s="124">
        <f t="shared" si="135"/>
        <v>0</v>
      </c>
      <c r="S106" s="124">
        <f t="shared" si="136"/>
        <v>0</v>
      </c>
      <c r="T106" s="124">
        <f t="shared" si="137"/>
        <v>0</v>
      </c>
      <c r="U106" s="124">
        <f t="shared" si="138"/>
        <v>0</v>
      </c>
      <c r="V106" s="124">
        <f t="shared" si="139"/>
        <v>0</v>
      </c>
    </row>
    <row r="107" spans="2:22" ht="15.75" thickBot="1" x14ac:dyDescent="0.3">
      <c r="B107" s="98" t="str">
        <f>IF('Evaluar alternativas'!D$2&gt;3,IF('Evaluar alternativas'!C$7="","Alternativa 4",'Evaluar alternativas'!C$7),"")</f>
        <v/>
      </c>
      <c r="C107" s="36">
        <f>IFERROR(1/F104,0)</f>
        <v>0</v>
      </c>
      <c r="D107" s="36">
        <f>IFERROR(1/F105,0)</f>
        <v>0</v>
      </c>
      <c r="E107" s="117">
        <f>IFERROR(1/F106,0)</f>
        <v>0</v>
      </c>
      <c r="F107" s="123">
        <f>IF('Evaluar alternativas'!D$2&gt;3,1,0)</f>
        <v>0</v>
      </c>
      <c r="G107" s="30">
        <f>IF('Evaluar alternativas'!D$2&gt;4,IF('Evaluar alternativas'!D83="A",'Evaluar alternativas'!E83,1/'Evaluar alternativas'!E83),0)</f>
        <v>0</v>
      </c>
      <c r="H107" s="31">
        <f t="shared" si="127"/>
        <v>0</v>
      </c>
      <c r="I107" s="31">
        <f t="shared" si="128"/>
        <v>0</v>
      </c>
      <c r="J107" s="31">
        <f t="shared" si="129"/>
        <v>0</v>
      </c>
      <c r="K107" s="31">
        <f t="shared" si="130"/>
        <v>0</v>
      </c>
      <c r="L107" s="31">
        <f t="shared" si="131"/>
        <v>0</v>
      </c>
      <c r="M107" s="97">
        <f t="shared" si="132"/>
        <v>0</v>
      </c>
      <c r="N107" s="97">
        <f>M107*'Matrices RNF'!$H$124</f>
        <v>0</v>
      </c>
      <c r="P107" s="124">
        <f t="shared" si="133"/>
        <v>0</v>
      </c>
      <c r="Q107" s="124">
        <f t="shared" si="134"/>
        <v>0</v>
      </c>
      <c r="R107" s="124">
        <f t="shared" si="135"/>
        <v>0</v>
      </c>
      <c r="S107" s="124">
        <f t="shared" si="136"/>
        <v>0</v>
      </c>
      <c r="T107" s="124">
        <f t="shared" si="137"/>
        <v>0</v>
      </c>
      <c r="U107" s="124">
        <f t="shared" si="138"/>
        <v>0</v>
      </c>
      <c r="V107" s="124">
        <f t="shared" si="139"/>
        <v>0</v>
      </c>
    </row>
    <row r="108" spans="2:22" ht="15.75" thickBot="1" x14ac:dyDescent="0.3">
      <c r="B108" s="98" t="str">
        <f>IF('Evaluar alternativas'!D$2&gt;4,IF('Evaluar alternativas'!C$8="","Alternativa 5",'Evaluar alternativas'!C$8),"")</f>
        <v/>
      </c>
      <c r="C108" s="36">
        <f>IFERROR(1/G104,0)</f>
        <v>0</v>
      </c>
      <c r="D108" s="36">
        <f>IFERROR(1/G105,0)</f>
        <v>0</v>
      </c>
      <c r="E108" s="36">
        <f>IFERROR(1/G106,0)</f>
        <v>0</v>
      </c>
      <c r="F108" s="117">
        <f>IFERROR(1/G107,0)</f>
        <v>0</v>
      </c>
      <c r="G108" s="66">
        <f>IF('Evaluar alternativas'!D$2&gt;4,1,0)</f>
        <v>0</v>
      </c>
      <c r="H108" s="31">
        <f t="shared" si="127"/>
        <v>0</v>
      </c>
      <c r="I108" s="31">
        <f t="shared" si="128"/>
        <v>0</v>
      </c>
      <c r="J108" s="31">
        <f t="shared" si="129"/>
        <v>0</v>
      </c>
      <c r="K108" s="31">
        <f t="shared" si="130"/>
        <v>0</v>
      </c>
      <c r="L108" s="31">
        <f t="shared" si="131"/>
        <v>0</v>
      </c>
      <c r="M108" s="97">
        <f t="shared" si="132"/>
        <v>0</v>
      </c>
      <c r="N108" s="97">
        <f>M108*'Matrices RNF'!$H$124</f>
        <v>0</v>
      </c>
      <c r="P108" s="124">
        <f t="shared" si="133"/>
        <v>0</v>
      </c>
      <c r="Q108" s="124">
        <f t="shared" si="134"/>
        <v>0</v>
      </c>
      <c r="R108" s="124">
        <f t="shared" si="135"/>
        <v>0</v>
      </c>
      <c r="S108" s="124">
        <f t="shared" si="136"/>
        <v>0</v>
      </c>
      <c r="T108" s="124">
        <f t="shared" si="137"/>
        <v>0</v>
      </c>
      <c r="U108" s="124">
        <f t="shared" si="138"/>
        <v>0</v>
      </c>
      <c r="V108" s="124">
        <f t="shared" si="139"/>
        <v>0</v>
      </c>
    </row>
    <row r="109" spans="2:22" ht="15.75" thickBot="1" x14ac:dyDescent="0.3">
      <c r="B109" s="98" t="s">
        <v>33</v>
      </c>
      <c r="C109" s="108">
        <f>SUM(C104:C108)</f>
        <v>1.3333333333333333</v>
      </c>
      <c r="D109" s="108">
        <f>SUM(D104:D108)</f>
        <v>4</v>
      </c>
      <c r="E109" s="108">
        <f>SUM(E104:E108)</f>
        <v>0</v>
      </c>
      <c r="F109" s="108">
        <f>SUM(F104:F108)</f>
        <v>0</v>
      </c>
      <c r="G109" s="108">
        <f>SUM(G104:G108)</f>
        <v>0</v>
      </c>
      <c r="H109" s="102"/>
      <c r="I109" s="102" t="str">
        <f>IF(Q110&lt;0.1,"CRITERIOS CONSISTENTES","CRITERIOS INCONSISTENTES")</f>
        <v>CRITERIOS CONSISTENTES</v>
      </c>
      <c r="J109" s="102"/>
      <c r="K109" s="102"/>
      <c r="L109" s="102"/>
      <c r="M109" s="102"/>
      <c r="N109" s="102"/>
      <c r="P109" s="133"/>
      <c r="Q109" s="133"/>
      <c r="R109" s="133"/>
      <c r="S109" s="133"/>
      <c r="T109" s="133"/>
      <c r="U109" s="134" t="s">
        <v>117</v>
      </c>
      <c r="V109" s="133">
        <f>SUM(V104:V108)</f>
        <v>4</v>
      </c>
    </row>
    <row r="110" spans="2:22" x14ac:dyDescent="0.25">
      <c r="P110" s="134" t="s">
        <v>119</v>
      </c>
      <c r="Q110" s="133">
        <f>S110/1.12</f>
        <v>0</v>
      </c>
      <c r="R110" s="134" t="s">
        <v>120</v>
      </c>
      <c r="S110" s="133">
        <f>(V110-'Evaluar alternativas'!D2)/('Evaluar alternativas'!D2-1)</f>
        <v>0</v>
      </c>
      <c r="T110" s="133"/>
      <c r="U110" s="135" t="s">
        <v>118</v>
      </c>
      <c r="V110" s="133">
        <f>V109/'Evaluar alternativas'!D2</f>
        <v>2</v>
      </c>
    </row>
    <row r="111" spans="2:22" ht="15.75" thickBot="1" x14ac:dyDescent="0.3"/>
    <row r="112" spans="2:22" ht="15.75" thickBot="1" x14ac:dyDescent="0.3">
      <c r="B112" s="198" t="s">
        <v>115</v>
      </c>
      <c r="C112" s="198"/>
      <c r="D112" s="198"/>
      <c r="E112" s="198"/>
      <c r="F112" s="198"/>
      <c r="G112" s="198"/>
      <c r="H112" s="198"/>
      <c r="I112" s="198"/>
      <c r="J112" s="198"/>
      <c r="K112" s="198"/>
      <c r="L112" s="198"/>
      <c r="M112" s="198"/>
      <c r="N112" s="198"/>
    </row>
    <row r="113" spans="2:22" ht="15.75" thickBot="1" x14ac:dyDescent="0.3">
      <c r="B113" s="101"/>
      <c r="C113" s="98" t="str">
        <f>IF('Evaluar alternativas'!C$4="","Alternativa 1",'Evaluar alternativas'!C$4)</f>
        <v>LILI</v>
      </c>
      <c r="D113" s="98" t="str">
        <f>IF('Evaluar alternativas'!$C$5="","Alternativa 2",'Evaluar alternativas'!$C$5)</f>
        <v>tre</v>
      </c>
      <c r="E113" s="98" t="str">
        <f>IF('Evaluar alternativas'!D$2=2,"",IF('Evaluar alternativas'!C$6="","Alternativa 3",'Evaluar alternativas'!C$6))</f>
        <v/>
      </c>
      <c r="F113" s="98" t="str">
        <f>IF('Evaluar alternativas'!D$2&gt;3,IF('Evaluar alternativas'!C$7="","Alternativa 4",'Evaluar alternativas'!C$7),"")</f>
        <v/>
      </c>
      <c r="G113" s="98" t="str">
        <f>IF('Evaluar alternativas'!D$2&gt;4,IF('Evaluar alternativas'!C$8="","Alternativa 5",'Evaluar alternativas'!C$8),"")</f>
        <v/>
      </c>
      <c r="H113" s="199" t="s">
        <v>35</v>
      </c>
      <c r="I113" s="199"/>
      <c r="J113" s="199"/>
      <c r="K113" s="199"/>
      <c r="L113" s="199"/>
      <c r="M113" s="98" t="s">
        <v>103</v>
      </c>
      <c r="N113" s="98" t="s">
        <v>104</v>
      </c>
      <c r="P113" s="197" t="s">
        <v>116</v>
      </c>
      <c r="Q113" s="197"/>
      <c r="R113" s="197"/>
      <c r="S113" s="197"/>
      <c r="T113" s="197"/>
      <c r="U113" s="124" t="s">
        <v>38</v>
      </c>
      <c r="V113" s="124" t="s">
        <v>40</v>
      </c>
    </row>
    <row r="114" spans="2:22" ht="15.75" thickBot="1" x14ac:dyDescent="0.3">
      <c r="B114" s="98" t="str">
        <f>IF('Evaluar alternativas'!$C$4="","Alternativa 1",'Evaluar alternativas'!$C$4)</f>
        <v>LILI</v>
      </c>
      <c r="C114" s="79">
        <v>1</v>
      </c>
      <c r="D114" s="119">
        <f>IF('Evaluar alternativas'!N74="A",'Evaluar alternativas'!O74,1/'Evaluar alternativas'!O74)</f>
        <v>3</v>
      </c>
      <c r="E114" s="12">
        <f>IF('Evaluar alternativas'!D$2=2,0,IF('Evaluar alternativas'!N75="A",'Evaluar alternativas'!O75,1/'Evaluar alternativas'!O75))</f>
        <v>0</v>
      </c>
      <c r="F114" s="12">
        <f>IF('Evaluar alternativas'!D$2&gt;3,IF('Evaluar alternativas'!N76="A",'Evaluar alternativas'!O76,1/'Evaluar alternativas'!O76),0)</f>
        <v>0</v>
      </c>
      <c r="G114" s="12">
        <f>IF('Evaluar alternativas'!D$2&gt;4,IF('Evaluar alternativas'!N77="A",'Evaluar alternativas'!O77,1/'Evaluar alternativas'!O77),0)</f>
        <v>0</v>
      </c>
      <c r="H114" s="31">
        <f>C114/C$119</f>
        <v>0.75</v>
      </c>
      <c r="I114" s="31">
        <f>D114/D$119</f>
        <v>0.75</v>
      </c>
      <c r="J114" s="31">
        <f>IFERROR(E114/E$119,0)</f>
        <v>0</v>
      </c>
      <c r="K114" s="31">
        <f>IFERROR(F114/F$119,0)</f>
        <v>0</v>
      </c>
      <c r="L114" s="31">
        <f>IFERROR(G114/G$119,0)</f>
        <v>0</v>
      </c>
      <c r="M114" s="97">
        <f>AVERAGE(H114:L114)</f>
        <v>0.3</v>
      </c>
      <c r="N114" s="97">
        <f>M114*'Matrices RNF'!$H$125</f>
        <v>0.12138174632306839</v>
      </c>
      <c r="P114" s="124">
        <f>C114*M$114</f>
        <v>0.3</v>
      </c>
      <c r="Q114" s="124">
        <f>D114*M$115</f>
        <v>0.30000000000000004</v>
      </c>
      <c r="R114" s="124">
        <f>E114*M$116</f>
        <v>0</v>
      </c>
      <c r="S114" s="124">
        <f>F114*M$117</f>
        <v>0</v>
      </c>
      <c r="T114" s="124">
        <f>G114*M$118</f>
        <v>0</v>
      </c>
      <c r="U114" s="124">
        <f>SUM(P114:T114)</f>
        <v>0.60000000000000009</v>
      </c>
      <c r="V114" s="124">
        <f>IFERROR(U114/M114,0)</f>
        <v>2.0000000000000004</v>
      </c>
    </row>
    <row r="115" spans="2:22" ht="15.75" thickBot="1" x14ac:dyDescent="0.3">
      <c r="B115" s="98" t="str">
        <f>IF('Evaluar alternativas'!$C$5="","Alternativa 2",'Evaluar alternativas'!$C$5)</f>
        <v>tre</v>
      </c>
      <c r="C115" s="36">
        <f>1/D114</f>
        <v>0.33333333333333331</v>
      </c>
      <c r="D115" s="79">
        <v>1</v>
      </c>
      <c r="E115" s="12">
        <f>IF('Evaluar alternativas'!D$2=2,0,IF('Evaluar alternativas'!N78="A",'Evaluar alternativas'!O78,1/'Evaluar alternativas'!O78))</f>
        <v>0</v>
      </c>
      <c r="F115" s="12">
        <f>IF('Evaluar alternativas'!D$2&gt;3,IF('Evaluar alternativas'!N79="A",'Evaluar alternativas'!O79,1/'Evaluar alternativas'!O79),0)</f>
        <v>0</v>
      </c>
      <c r="G115" s="12">
        <f>IF('Evaluar alternativas'!D$2&gt;4,IF('Evaluar alternativas'!N80="A",'Evaluar alternativas'!O80,1/'Evaluar alternativas'!O80),0)</f>
        <v>0</v>
      </c>
      <c r="H115" s="31">
        <f t="shared" ref="H115:H118" si="140">C115/C$119</f>
        <v>0.25</v>
      </c>
      <c r="I115" s="31">
        <f t="shared" ref="I115:I118" si="141">D115/D$119</f>
        <v>0.25</v>
      </c>
      <c r="J115" s="31">
        <f t="shared" ref="J115:J118" si="142">IFERROR(E115/E$119,0)</f>
        <v>0</v>
      </c>
      <c r="K115" s="31">
        <f t="shared" ref="K115:K118" si="143">IFERROR(F115/F$119,0)</f>
        <v>0</v>
      </c>
      <c r="L115" s="31">
        <f t="shared" ref="L115:L118" si="144">IFERROR(G115/G$119,0)</f>
        <v>0</v>
      </c>
      <c r="M115" s="97">
        <f t="shared" ref="M115:M118" si="145">AVERAGE(H115:L115)</f>
        <v>0.1</v>
      </c>
      <c r="N115" s="97">
        <f>M115*'Matrices RNF'!$H$125</f>
        <v>4.0460582107689463E-2</v>
      </c>
      <c r="P115" s="124">
        <f t="shared" ref="P115:P118" si="146">C115*M$114</f>
        <v>9.9999999999999992E-2</v>
      </c>
      <c r="Q115" s="124">
        <f t="shared" ref="Q115:Q118" si="147">D115*M$115</f>
        <v>0.1</v>
      </c>
      <c r="R115" s="124">
        <f t="shared" ref="R115:R118" si="148">E115*M$116</f>
        <v>0</v>
      </c>
      <c r="S115" s="124">
        <f t="shared" ref="S115:S118" si="149">F115*M$117</f>
        <v>0</v>
      </c>
      <c r="T115" s="124">
        <f t="shared" ref="T115:T118" si="150">G115*M$118</f>
        <v>0</v>
      </c>
      <c r="U115" s="124">
        <f t="shared" ref="U115:U118" si="151">SUM(P115:T115)</f>
        <v>0.2</v>
      </c>
      <c r="V115" s="124">
        <f t="shared" ref="V115:V118" si="152">IFERROR(U115/M115,0)</f>
        <v>2</v>
      </c>
    </row>
    <row r="116" spans="2:22" ht="15.75" thickBot="1" x14ac:dyDescent="0.3">
      <c r="B116" s="98" t="str">
        <f>IF('Evaluar alternativas'!$D$2=2,"",IF('Evaluar alternativas'!C$6="","Alternativa 3",'Evaluar alternativas'!C$6))</f>
        <v/>
      </c>
      <c r="C116" s="36">
        <f>IFERROR(1/E114,0)</f>
        <v>0</v>
      </c>
      <c r="D116" s="36">
        <f>IFERROR(1/E115,0)</f>
        <v>0</v>
      </c>
      <c r="E116" s="123">
        <f>IF('Evaluar alternativas'!D$2=2,0,1)</f>
        <v>0</v>
      </c>
      <c r="F116" s="12">
        <f>IF('Evaluar alternativas'!D$2&gt;3,IF('Evaluar alternativas'!N81="A",'Evaluar alternativas'!O81,1/'Evaluar alternativas'!O81),0)</f>
        <v>0</v>
      </c>
      <c r="G116" s="12">
        <f>IF('Evaluar alternativas'!D$2&gt;4,IF('Evaluar alternativas'!N82="A",'Evaluar alternativas'!O82,1/'Evaluar alternativas'!O82),0)</f>
        <v>0</v>
      </c>
      <c r="H116" s="31">
        <f t="shared" si="140"/>
        <v>0</v>
      </c>
      <c r="I116" s="31">
        <f t="shared" si="141"/>
        <v>0</v>
      </c>
      <c r="J116" s="31">
        <f t="shared" si="142"/>
        <v>0</v>
      </c>
      <c r="K116" s="31">
        <f t="shared" si="143"/>
        <v>0</v>
      </c>
      <c r="L116" s="31">
        <f t="shared" si="144"/>
        <v>0</v>
      </c>
      <c r="M116" s="97">
        <f t="shared" si="145"/>
        <v>0</v>
      </c>
      <c r="N116" s="97">
        <f>M116*'Matrices RNF'!$H$125</f>
        <v>0</v>
      </c>
      <c r="P116" s="124">
        <f t="shared" si="146"/>
        <v>0</v>
      </c>
      <c r="Q116" s="124">
        <f t="shared" si="147"/>
        <v>0</v>
      </c>
      <c r="R116" s="124">
        <f t="shared" si="148"/>
        <v>0</v>
      </c>
      <c r="S116" s="124">
        <f t="shared" si="149"/>
        <v>0</v>
      </c>
      <c r="T116" s="124">
        <f t="shared" si="150"/>
        <v>0</v>
      </c>
      <c r="U116" s="124">
        <f t="shared" si="151"/>
        <v>0</v>
      </c>
      <c r="V116" s="124">
        <f t="shared" si="152"/>
        <v>0</v>
      </c>
    </row>
    <row r="117" spans="2:22" ht="15.75" thickBot="1" x14ac:dyDescent="0.3">
      <c r="B117" s="98" t="str">
        <f>IF('Evaluar alternativas'!D$2&gt;3,IF('Evaluar alternativas'!C$7="","Alternativa 4",'Evaluar alternativas'!C$7),"")</f>
        <v/>
      </c>
      <c r="C117" s="36">
        <f>IFERROR(1/F114,0)</f>
        <v>0</v>
      </c>
      <c r="D117" s="36">
        <f>IFERROR(1/F115,0)</f>
        <v>0</v>
      </c>
      <c r="E117" s="36">
        <f>IFERROR(1/F116,0)</f>
        <v>0</v>
      </c>
      <c r="F117" s="123">
        <f>IF('Evaluar alternativas'!D$2&gt;3,1,0)</f>
        <v>0</v>
      </c>
      <c r="G117" s="12">
        <f>IF('Evaluar alternativas'!D$2&gt;4,IF('Evaluar alternativas'!N83="A",'Evaluar alternativas'!O83,1/'Evaluar alternativas'!O83),0)</f>
        <v>0</v>
      </c>
      <c r="H117" s="31">
        <f t="shared" si="140"/>
        <v>0</v>
      </c>
      <c r="I117" s="31">
        <f t="shared" si="141"/>
        <v>0</v>
      </c>
      <c r="J117" s="31">
        <f t="shared" si="142"/>
        <v>0</v>
      </c>
      <c r="K117" s="31">
        <f t="shared" si="143"/>
        <v>0</v>
      </c>
      <c r="L117" s="31">
        <f t="shared" si="144"/>
        <v>0</v>
      </c>
      <c r="M117" s="97">
        <f t="shared" si="145"/>
        <v>0</v>
      </c>
      <c r="N117" s="97">
        <f>M117*'Matrices RNF'!$H$125</f>
        <v>0</v>
      </c>
      <c r="P117" s="124">
        <f t="shared" si="146"/>
        <v>0</v>
      </c>
      <c r="Q117" s="124">
        <f t="shared" si="147"/>
        <v>0</v>
      </c>
      <c r="R117" s="124">
        <f t="shared" si="148"/>
        <v>0</v>
      </c>
      <c r="S117" s="124">
        <f t="shared" si="149"/>
        <v>0</v>
      </c>
      <c r="T117" s="124">
        <f t="shared" si="150"/>
        <v>0</v>
      </c>
      <c r="U117" s="124">
        <f t="shared" si="151"/>
        <v>0</v>
      </c>
      <c r="V117" s="124">
        <f t="shared" si="152"/>
        <v>0</v>
      </c>
    </row>
    <row r="118" spans="2:22" ht="15.75" thickBot="1" x14ac:dyDescent="0.3">
      <c r="B118" s="98" t="str">
        <f>IF('Evaluar alternativas'!D$2&gt;4,IF('Evaluar alternativas'!C$8="","Alternativa 5",'Evaluar alternativas'!C$8),"")</f>
        <v/>
      </c>
      <c r="C118" s="36">
        <f>IFERROR(1/G114,0)</f>
        <v>0</v>
      </c>
      <c r="D118" s="36">
        <f>IFERROR(1/G115,0)</f>
        <v>0</v>
      </c>
      <c r="E118" s="36">
        <f>IFERROR(1/G116,0)</f>
        <v>0</v>
      </c>
      <c r="F118" s="36">
        <f>IFERROR(1/G117,0)</f>
        <v>0</v>
      </c>
      <c r="G118" s="66">
        <f>IF('Evaluar alternativas'!D$2&gt;4,1,0)</f>
        <v>0</v>
      </c>
      <c r="H118" s="31">
        <f t="shared" si="140"/>
        <v>0</v>
      </c>
      <c r="I118" s="31">
        <f t="shared" si="141"/>
        <v>0</v>
      </c>
      <c r="J118" s="31">
        <f t="shared" si="142"/>
        <v>0</v>
      </c>
      <c r="K118" s="31">
        <f t="shared" si="143"/>
        <v>0</v>
      </c>
      <c r="L118" s="31">
        <f t="shared" si="144"/>
        <v>0</v>
      </c>
      <c r="M118" s="97">
        <f t="shared" si="145"/>
        <v>0</v>
      </c>
      <c r="N118" s="97">
        <f>M118*'Matrices RNF'!$H$125</f>
        <v>0</v>
      </c>
      <c r="P118" s="124">
        <f t="shared" si="146"/>
        <v>0</v>
      </c>
      <c r="Q118" s="124">
        <f t="shared" si="147"/>
        <v>0</v>
      </c>
      <c r="R118" s="124">
        <f t="shared" si="148"/>
        <v>0</v>
      </c>
      <c r="S118" s="124">
        <f t="shared" si="149"/>
        <v>0</v>
      </c>
      <c r="T118" s="124">
        <f t="shared" si="150"/>
        <v>0</v>
      </c>
      <c r="U118" s="124">
        <f t="shared" si="151"/>
        <v>0</v>
      </c>
      <c r="V118" s="124">
        <f t="shared" si="152"/>
        <v>0</v>
      </c>
    </row>
    <row r="119" spans="2:22" ht="15.75" thickBot="1" x14ac:dyDescent="0.3">
      <c r="B119" s="98" t="s">
        <v>33</v>
      </c>
      <c r="C119" s="108">
        <f>SUM(C114:C118)</f>
        <v>1.3333333333333333</v>
      </c>
      <c r="D119" s="108">
        <f>SUM(D114:D118)</f>
        <v>4</v>
      </c>
      <c r="E119" s="108">
        <f>SUM(E114:E118)</f>
        <v>0</v>
      </c>
      <c r="F119" s="108">
        <f>SUM(F114:F118)</f>
        <v>0</v>
      </c>
      <c r="G119" s="108">
        <f>SUM(G114:G118)</f>
        <v>0</v>
      </c>
      <c r="H119" s="102"/>
      <c r="I119" s="102" t="str">
        <f>IF(Q120&lt;0.1,"CRITERIOS CONSISTENTES","CRITERIOS INCONSISTENTES")</f>
        <v>CRITERIOS CONSISTENTES</v>
      </c>
      <c r="J119" s="102"/>
      <c r="K119" s="102"/>
      <c r="L119" s="102"/>
      <c r="M119" s="102"/>
      <c r="N119" s="102"/>
      <c r="P119" s="133"/>
      <c r="Q119" s="133"/>
      <c r="R119" s="133"/>
      <c r="S119" s="133"/>
      <c r="T119" s="133"/>
      <c r="U119" s="134" t="s">
        <v>117</v>
      </c>
      <c r="V119" s="133">
        <f>SUM(V114:V118)</f>
        <v>4</v>
      </c>
    </row>
    <row r="120" spans="2:22" x14ac:dyDescent="0.25">
      <c r="P120" s="134" t="s">
        <v>119</v>
      </c>
      <c r="Q120" s="133">
        <f>S120/1.12</f>
        <v>0</v>
      </c>
      <c r="R120" s="134" t="s">
        <v>120</v>
      </c>
      <c r="S120" s="133">
        <f>(V120-'Evaluar alternativas'!D2)/('Evaluar alternativas'!D2-1)</f>
        <v>0</v>
      </c>
      <c r="T120" s="133"/>
      <c r="U120" s="135" t="s">
        <v>118</v>
      </c>
      <c r="V120" s="133">
        <f>V119/'Evaluar alternativas'!D2</f>
        <v>2</v>
      </c>
    </row>
  </sheetData>
  <sheetProtection algorithmName="SHA-512" hashValue="Q+jfWEPHUQT/Mv2OK3sAFXQ50denyQuh/ksowQisNFS/vs1EpKKOcoiEUtnL7IkiFdckIBUamQr2PyUTFsZTUg==" saltValue="deJZw4LZYsz9m/8FUfgsHA==" spinCount="100000" sheet="1" objects="1" scenarios="1"/>
  <mergeCells count="36">
    <mergeCell ref="H3:L3"/>
    <mergeCell ref="B2:N2"/>
    <mergeCell ref="B12:N12"/>
    <mergeCell ref="H13:L13"/>
    <mergeCell ref="B22:N22"/>
    <mergeCell ref="H23:L23"/>
    <mergeCell ref="B32:N32"/>
    <mergeCell ref="H33:L33"/>
    <mergeCell ref="B42:N42"/>
    <mergeCell ref="H43:L43"/>
    <mergeCell ref="B52:N52"/>
    <mergeCell ref="H53:L53"/>
    <mergeCell ref="B62:N62"/>
    <mergeCell ref="H63:L63"/>
    <mergeCell ref="B72:N72"/>
    <mergeCell ref="H73:L73"/>
    <mergeCell ref="B82:N82"/>
    <mergeCell ref="H83:L83"/>
    <mergeCell ref="B92:N92"/>
    <mergeCell ref="H93:L93"/>
    <mergeCell ref="P53:T53"/>
    <mergeCell ref="P63:T63"/>
    <mergeCell ref="P73:T73"/>
    <mergeCell ref="P83:T83"/>
    <mergeCell ref="P93:T93"/>
    <mergeCell ref="P3:T3"/>
    <mergeCell ref="P13:T13"/>
    <mergeCell ref="P23:T23"/>
    <mergeCell ref="P33:T33"/>
    <mergeCell ref="P43:T43"/>
    <mergeCell ref="P113:T113"/>
    <mergeCell ref="B102:N102"/>
    <mergeCell ref="H103:L103"/>
    <mergeCell ref="B112:N112"/>
    <mergeCell ref="H113:L113"/>
    <mergeCell ref="P103:T103"/>
  </mergeCells>
  <phoneticPr fontId="3" type="noConversion"/>
  <conditionalFormatting sqref="I9">
    <cfRule type="expression" dxfId="300" priority="45">
      <formula>$Q$10&gt;0.1</formula>
    </cfRule>
  </conditionalFormatting>
  <conditionalFormatting sqref="I19">
    <cfRule type="expression" dxfId="299" priority="44">
      <formula>$Q$20&gt;0.1</formula>
    </cfRule>
  </conditionalFormatting>
  <conditionalFormatting sqref="I29">
    <cfRule type="expression" dxfId="298" priority="43">
      <formula>$Q$30&gt;0.1</formula>
    </cfRule>
  </conditionalFormatting>
  <conditionalFormatting sqref="I39">
    <cfRule type="expression" dxfId="297" priority="42">
      <formula>$Q$40&gt;0.1</formula>
    </cfRule>
  </conditionalFormatting>
  <conditionalFormatting sqref="I49">
    <cfRule type="expression" dxfId="296" priority="41">
      <formula>$Q50&gt;0.1</formula>
    </cfRule>
  </conditionalFormatting>
  <conditionalFormatting sqref="I59">
    <cfRule type="expression" dxfId="295" priority="40">
      <formula>$Q60&gt;0.1</formula>
    </cfRule>
  </conditionalFormatting>
  <conditionalFormatting sqref="I69">
    <cfRule type="expression" dxfId="294" priority="39">
      <formula>$Q70&gt;0.1</formula>
    </cfRule>
  </conditionalFormatting>
  <conditionalFormatting sqref="I79">
    <cfRule type="expression" dxfId="293" priority="38">
      <formula>$Q80&gt;0.1</formula>
    </cfRule>
  </conditionalFormatting>
  <conditionalFormatting sqref="I89">
    <cfRule type="expression" dxfId="292" priority="37">
      <formula>$Q90&gt;0.1</formula>
    </cfRule>
  </conditionalFormatting>
  <conditionalFormatting sqref="I99">
    <cfRule type="expression" dxfId="291" priority="36">
      <formula>$Q100&gt;0.1</formula>
    </cfRule>
  </conditionalFormatting>
  <conditionalFormatting sqref="I109">
    <cfRule type="expression" dxfId="290" priority="35">
      <formula>$Q110&gt;0.1</formula>
    </cfRule>
  </conditionalFormatting>
  <conditionalFormatting sqref="I119">
    <cfRule type="expression" dxfId="289" priority="34">
      <formula>$Q120&gt;0.1</formula>
    </cfRule>
  </conditionalFormatting>
  <pageMargins left="0.7" right="0.7" top="0.75" bottom="0.75" header="0.3" footer="0.3"/>
  <pageSetup paperSize="9" orientation="portrait" horizontalDpi="0" verticalDpi="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02" id="{2B6C03B1-6F4A-4CFD-BFA0-9AF636768534}">
            <xm:f>'Evaluar alternativas'!$D$2=2</xm:f>
            <x14:dxf>
              <fill>
                <patternFill patternType="darkGray"/>
              </fill>
            </x14:dxf>
          </x14:cfRule>
          <xm:sqref>B6:G6 F7:G7 G8 M6</xm:sqref>
        </x14:conditionalFormatting>
        <x14:conditionalFormatting xmlns:xm="http://schemas.microsoft.com/office/excel/2006/main">
          <x14:cfRule type="expression" priority="301" id="{1E8FA54A-C820-4762-9D3A-5415D7B584D9}">
            <xm:f>'Evaluar alternativas'!$D$2=2</xm:f>
            <x14:dxf>
              <fill>
                <patternFill patternType="darkGray"/>
              </fill>
            </x14:dxf>
          </x14:cfRule>
          <xm:sqref>E3:E9</xm:sqref>
        </x14:conditionalFormatting>
        <x14:conditionalFormatting xmlns:xm="http://schemas.microsoft.com/office/excel/2006/main">
          <x14:cfRule type="expression" priority="300" id="{BD28DFBA-1836-4AFE-A418-A2EC39770507}">
            <xm:f>'Evaluar alternativas'!$D$2&lt;4</xm:f>
            <x14:dxf>
              <fill>
                <patternFill patternType="darkGray"/>
              </fill>
            </x14:dxf>
          </x14:cfRule>
          <xm:sqref>B7:G7 G8 M7</xm:sqref>
        </x14:conditionalFormatting>
        <x14:conditionalFormatting xmlns:xm="http://schemas.microsoft.com/office/excel/2006/main">
          <x14:cfRule type="expression" priority="299" id="{0DCC475A-9D20-4D05-BDA7-044A3A4385E3}">
            <xm:f>'Evaluar alternativas'!$D$2&lt;4</xm:f>
            <x14:dxf>
              <fill>
                <patternFill patternType="darkGray"/>
              </fill>
            </x14:dxf>
          </x14:cfRule>
          <xm:sqref>F3:F9</xm:sqref>
        </x14:conditionalFormatting>
        <x14:conditionalFormatting xmlns:xm="http://schemas.microsoft.com/office/excel/2006/main">
          <x14:cfRule type="expression" priority="298" id="{E9FFD549-61A5-4FB2-99C1-1451651604C5}">
            <xm:f>'Evaluar alternativas'!$D$2&lt;5</xm:f>
            <x14:dxf>
              <fill>
                <patternFill patternType="darkGray"/>
              </fill>
            </x14:dxf>
          </x14:cfRule>
          <xm:sqref>B8:G8 M8</xm:sqref>
        </x14:conditionalFormatting>
        <x14:conditionalFormatting xmlns:xm="http://schemas.microsoft.com/office/excel/2006/main">
          <x14:cfRule type="expression" priority="297" id="{DEFEAEA5-892A-4B3E-BEC9-8784B7640C7B}">
            <xm:f>'Evaluar alternativas'!$D$2&lt;5</xm:f>
            <x14:dxf>
              <fill>
                <patternFill patternType="darkGray"/>
              </fill>
            </x14:dxf>
          </x14:cfRule>
          <xm:sqref>G3:G9</xm:sqref>
        </x14:conditionalFormatting>
        <x14:conditionalFormatting xmlns:xm="http://schemas.microsoft.com/office/excel/2006/main">
          <x14:cfRule type="expression" priority="296" id="{3F704C99-6415-4DB0-8A26-27288B7FFD3A}">
            <xm:f>'Evaluar alternativas'!$D$2=2</xm:f>
            <x14:dxf>
              <fill>
                <patternFill patternType="darkGray"/>
              </fill>
            </x14:dxf>
          </x14:cfRule>
          <xm:sqref>J4:J8</xm:sqref>
        </x14:conditionalFormatting>
        <x14:conditionalFormatting xmlns:xm="http://schemas.microsoft.com/office/excel/2006/main">
          <x14:cfRule type="expression" priority="295" id="{C4611435-4195-4C14-A034-C6B7E127A667}">
            <xm:f>'Evaluar alternativas'!$D$2&lt;4</xm:f>
            <x14:dxf>
              <fill>
                <patternFill patternType="darkGray"/>
              </fill>
            </x14:dxf>
          </x14:cfRule>
          <xm:sqref>K4:K8</xm:sqref>
        </x14:conditionalFormatting>
        <x14:conditionalFormatting xmlns:xm="http://schemas.microsoft.com/office/excel/2006/main">
          <x14:cfRule type="expression" priority="294" id="{CDF8A2CB-454C-41F6-BA78-356367E60B4D}">
            <xm:f>'Evaluar alternativas'!$D$2&lt;5</xm:f>
            <x14:dxf>
              <fill>
                <patternFill patternType="darkGray"/>
              </fill>
            </x14:dxf>
          </x14:cfRule>
          <xm:sqref>L4:L8</xm:sqref>
        </x14:conditionalFormatting>
        <x14:conditionalFormatting xmlns:xm="http://schemas.microsoft.com/office/excel/2006/main">
          <x14:cfRule type="expression" priority="293" id="{F01105C2-597D-4AAB-ABB1-18F69A581D75}">
            <xm:f>'Evaluar alternativas'!$D$2=2</xm:f>
            <x14:dxf>
              <fill>
                <patternFill patternType="darkGray"/>
              </fill>
            </x14:dxf>
          </x14:cfRule>
          <xm:sqref>B16:D16 M16</xm:sqref>
        </x14:conditionalFormatting>
        <x14:conditionalFormatting xmlns:xm="http://schemas.microsoft.com/office/excel/2006/main">
          <x14:cfRule type="expression" priority="292" id="{AE09EF26-7B51-4701-B00D-DC3589ADA6C9}">
            <xm:f>'Evaluar alternativas'!$D$2=2</xm:f>
            <x14:dxf>
              <fill>
                <patternFill patternType="darkGray"/>
              </fill>
            </x14:dxf>
          </x14:cfRule>
          <xm:sqref>E13 E17:E19</xm:sqref>
        </x14:conditionalFormatting>
        <x14:conditionalFormatting xmlns:xm="http://schemas.microsoft.com/office/excel/2006/main">
          <x14:cfRule type="expression" priority="291" id="{19A355AA-E0A5-4AA8-B191-F9C3334E3FFE}">
            <xm:f>'Evaluar alternativas'!$D$2&lt;4</xm:f>
            <x14:dxf>
              <fill>
                <patternFill patternType="darkGray"/>
              </fill>
            </x14:dxf>
          </x14:cfRule>
          <xm:sqref>B17:E17 M17</xm:sqref>
        </x14:conditionalFormatting>
        <x14:conditionalFormatting xmlns:xm="http://schemas.microsoft.com/office/excel/2006/main">
          <x14:cfRule type="expression" priority="290" id="{3118B70E-25B9-4939-9997-D3C3780E6068}">
            <xm:f>'Evaluar alternativas'!$D$2&lt;4</xm:f>
            <x14:dxf>
              <fill>
                <patternFill patternType="darkGray"/>
              </fill>
            </x14:dxf>
          </x14:cfRule>
          <xm:sqref>F13 F18:F19</xm:sqref>
        </x14:conditionalFormatting>
        <x14:conditionalFormatting xmlns:xm="http://schemas.microsoft.com/office/excel/2006/main">
          <x14:cfRule type="expression" priority="289" id="{42CF5E43-B4F2-4825-9A17-D0FEFFADE710}">
            <xm:f>'Evaluar alternativas'!$D$2&lt;5</xm:f>
            <x14:dxf>
              <fill>
                <patternFill patternType="darkGray"/>
              </fill>
            </x14:dxf>
          </x14:cfRule>
          <xm:sqref>C18:F18 M18</xm:sqref>
        </x14:conditionalFormatting>
        <x14:conditionalFormatting xmlns:xm="http://schemas.microsoft.com/office/excel/2006/main">
          <x14:cfRule type="expression" priority="288" id="{B0BF01F9-03FC-42B9-BFEA-BB2B1711E401}">
            <xm:f>'Evaluar alternativas'!$D$2&lt;5</xm:f>
            <x14:dxf>
              <fill>
                <patternFill patternType="darkGray"/>
              </fill>
            </x14:dxf>
          </x14:cfRule>
          <xm:sqref>G13 G19</xm:sqref>
        </x14:conditionalFormatting>
        <x14:conditionalFormatting xmlns:xm="http://schemas.microsoft.com/office/excel/2006/main">
          <x14:cfRule type="expression" priority="287" id="{9F190D32-BB0B-4A0D-BF69-00DBF0921821}">
            <xm:f>'Evaluar alternativas'!$D$2=2</xm:f>
            <x14:dxf>
              <fill>
                <patternFill patternType="darkGray"/>
              </fill>
            </x14:dxf>
          </x14:cfRule>
          <xm:sqref>J14:J18</xm:sqref>
        </x14:conditionalFormatting>
        <x14:conditionalFormatting xmlns:xm="http://schemas.microsoft.com/office/excel/2006/main">
          <x14:cfRule type="expression" priority="286" id="{FF89F963-F070-4336-82E0-ECEAB40AA566}">
            <xm:f>'Evaluar alternativas'!$D$2&lt;4</xm:f>
            <x14:dxf>
              <fill>
                <patternFill patternType="darkGray"/>
              </fill>
            </x14:dxf>
          </x14:cfRule>
          <xm:sqref>K14:K18</xm:sqref>
        </x14:conditionalFormatting>
        <x14:conditionalFormatting xmlns:xm="http://schemas.microsoft.com/office/excel/2006/main">
          <x14:cfRule type="expression" priority="285" id="{45CD5807-FE9A-4415-886E-B79120DC8966}">
            <xm:f>'Evaluar alternativas'!$D$2&lt;5</xm:f>
            <x14:dxf>
              <fill>
                <patternFill patternType="darkGray"/>
              </fill>
            </x14:dxf>
          </x14:cfRule>
          <xm:sqref>L14:L18</xm:sqref>
        </x14:conditionalFormatting>
        <x14:conditionalFormatting xmlns:xm="http://schemas.microsoft.com/office/excel/2006/main">
          <x14:cfRule type="expression" priority="284" id="{69FF1494-B088-45D8-A7E1-7F309BE08D4C}">
            <xm:f>'Evaluar alternativas'!$D$2=2</xm:f>
            <x14:dxf>
              <fill>
                <patternFill patternType="darkGray"/>
              </fill>
            </x14:dxf>
          </x14:cfRule>
          <xm:sqref>B26:D26 M26</xm:sqref>
        </x14:conditionalFormatting>
        <x14:conditionalFormatting xmlns:xm="http://schemas.microsoft.com/office/excel/2006/main">
          <x14:cfRule type="expression" priority="283" id="{64A5F620-90A1-47BD-98B4-2C95C4E4CECA}">
            <xm:f>'Evaluar alternativas'!$D$2=2</xm:f>
            <x14:dxf>
              <fill>
                <patternFill patternType="darkGray"/>
              </fill>
            </x14:dxf>
          </x14:cfRule>
          <xm:sqref>E23 E27:E29</xm:sqref>
        </x14:conditionalFormatting>
        <x14:conditionalFormatting xmlns:xm="http://schemas.microsoft.com/office/excel/2006/main">
          <x14:cfRule type="expression" priority="282" id="{8F51C65E-5D2D-4541-9D4B-220714340F93}">
            <xm:f>'Evaluar alternativas'!$D$2&lt;4</xm:f>
            <x14:dxf>
              <fill>
                <patternFill patternType="darkGray"/>
              </fill>
            </x14:dxf>
          </x14:cfRule>
          <xm:sqref>B27:E27 M27</xm:sqref>
        </x14:conditionalFormatting>
        <x14:conditionalFormatting xmlns:xm="http://schemas.microsoft.com/office/excel/2006/main">
          <x14:cfRule type="expression" priority="281" id="{9FB5240B-EA13-4A30-98D5-1B1E0825BD4E}">
            <xm:f>'Evaluar alternativas'!$D$2&lt;4</xm:f>
            <x14:dxf>
              <fill>
                <patternFill patternType="darkGray"/>
              </fill>
            </x14:dxf>
          </x14:cfRule>
          <xm:sqref>F23 F28:F29</xm:sqref>
        </x14:conditionalFormatting>
        <x14:conditionalFormatting xmlns:xm="http://schemas.microsoft.com/office/excel/2006/main">
          <x14:cfRule type="expression" priority="280" id="{BBC3786D-E93B-44E8-8480-812707B4C940}">
            <xm:f>'Evaluar alternativas'!$D$2&lt;5</xm:f>
            <x14:dxf>
              <fill>
                <patternFill patternType="darkGray"/>
              </fill>
            </x14:dxf>
          </x14:cfRule>
          <xm:sqref>B28:F28 M28</xm:sqref>
        </x14:conditionalFormatting>
        <x14:conditionalFormatting xmlns:xm="http://schemas.microsoft.com/office/excel/2006/main">
          <x14:cfRule type="expression" priority="279" id="{FFF718C4-A500-4427-B638-CAE21F719487}">
            <xm:f>'Evaluar alternativas'!$D$2&lt;5</xm:f>
            <x14:dxf>
              <fill>
                <patternFill patternType="darkGray"/>
              </fill>
            </x14:dxf>
          </x14:cfRule>
          <xm:sqref>G23 G29</xm:sqref>
        </x14:conditionalFormatting>
        <x14:conditionalFormatting xmlns:xm="http://schemas.microsoft.com/office/excel/2006/main">
          <x14:cfRule type="expression" priority="278" id="{A40AAA30-863B-4395-AAED-EC755DA5488A}">
            <xm:f>'Evaluar alternativas'!$D$2=2</xm:f>
            <x14:dxf>
              <fill>
                <patternFill patternType="darkGray"/>
              </fill>
            </x14:dxf>
          </x14:cfRule>
          <xm:sqref>J24:J28</xm:sqref>
        </x14:conditionalFormatting>
        <x14:conditionalFormatting xmlns:xm="http://schemas.microsoft.com/office/excel/2006/main">
          <x14:cfRule type="expression" priority="277" id="{227FBA62-262D-4DC4-8C9F-77EE926D664A}">
            <xm:f>'Evaluar alternativas'!$D$2&lt;4</xm:f>
            <x14:dxf>
              <fill>
                <patternFill patternType="darkGray"/>
              </fill>
            </x14:dxf>
          </x14:cfRule>
          <xm:sqref>K24:K28</xm:sqref>
        </x14:conditionalFormatting>
        <x14:conditionalFormatting xmlns:xm="http://schemas.microsoft.com/office/excel/2006/main">
          <x14:cfRule type="expression" priority="276" id="{A7F74A4B-5193-4671-8228-DBFE189299E1}">
            <xm:f>'Evaluar alternativas'!$D$2&lt;5</xm:f>
            <x14:dxf>
              <fill>
                <patternFill patternType="darkGray"/>
              </fill>
            </x14:dxf>
          </x14:cfRule>
          <xm:sqref>L24:L28</xm:sqref>
        </x14:conditionalFormatting>
        <x14:conditionalFormatting xmlns:xm="http://schemas.microsoft.com/office/excel/2006/main">
          <x14:cfRule type="expression" priority="275" id="{2268E1D5-75F6-45BC-8C54-BB908E915149}">
            <xm:f>'Evaluar alternativas'!$D$2=2</xm:f>
            <x14:dxf>
              <fill>
                <patternFill patternType="darkGray"/>
              </fill>
            </x14:dxf>
          </x14:cfRule>
          <xm:sqref>B36:D36</xm:sqref>
        </x14:conditionalFormatting>
        <x14:conditionalFormatting xmlns:xm="http://schemas.microsoft.com/office/excel/2006/main">
          <x14:cfRule type="expression" priority="274" id="{F3EFE94F-D361-424A-8C7F-001DCD8AE7EB}">
            <xm:f>'Evaluar alternativas'!$D$2=2</xm:f>
            <x14:dxf>
              <fill>
                <patternFill patternType="darkGray"/>
              </fill>
            </x14:dxf>
          </x14:cfRule>
          <xm:sqref>E33 E37:E39</xm:sqref>
        </x14:conditionalFormatting>
        <x14:conditionalFormatting xmlns:xm="http://schemas.microsoft.com/office/excel/2006/main">
          <x14:cfRule type="expression" priority="273" id="{F2EAE43C-DED1-4461-A611-C7C77B1C613C}">
            <xm:f>'Evaluar alternativas'!$D$2&lt;4</xm:f>
            <x14:dxf>
              <fill>
                <patternFill patternType="darkGray"/>
              </fill>
            </x14:dxf>
          </x14:cfRule>
          <xm:sqref>B37:E37</xm:sqref>
        </x14:conditionalFormatting>
        <x14:conditionalFormatting xmlns:xm="http://schemas.microsoft.com/office/excel/2006/main">
          <x14:cfRule type="expression" priority="272" id="{A862CC22-187A-4CC9-B7E2-E5077F622136}">
            <xm:f>'Evaluar alternativas'!$D$2&lt;4</xm:f>
            <x14:dxf>
              <fill>
                <patternFill patternType="darkGray"/>
              </fill>
            </x14:dxf>
          </x14:cfRule>
          <xm:sqref>F33 F38:F39</xm:sqref>
        </x14:conditionalFormatting>
        <x14:conditionalFormatting xmlns:xm="http://schemas.microsoft.com/office/excel/2006/main">
          <x14:cfRule type="expression" priority="271" id="{4E7DC7DB-80AD-4F4C-8098-6222FE54E727}">
            <xm:f>'Evaluar alternativas'!$D$2&lt;5</xm:f>
            <x14:dxf>
              <fill>
                <patternFill patternType="darkGray"/>
              </fill>
            </x14:dxf>
          </x14:cfRule>
          <xm:sqref>B38:F38</xm:sqref>
        </x14:conditionalFormatting>
        <x14:conditionalFormatting xmlns:xm="http://schemas.microsoft.com/office/excel/2006/main">
          <x14:cfRule type="expression" priority="270" id="{1364F326-8C15-4445-A2A8-F8A11BF4F94C}">
            <xm:f>'Evaluar alternativas'!$D$2&lt;5</xm:f>
            <x14:dxf>
              <fill>
                <patternFill patternType="darkGray"/>
              </fill>
            </x14:dxf>
          </x14:cfRule>
          <xm:sqref>G33 G39</xm:sqref>
        </x14:conditionalFormatting>
        <x14:conditionalFormatting xmlns:xm="http://schemas.microsoft.com/office/excel/2006/main">
          <x14:cfRule type="expression" priority="269" id="{7C05B8D6-B832-416A-8379-C5AAEB354376}">
            <xm:f>'Evaluar alternativas'!$D$2=2</xm:f>
            <x14:dxf>
              <fill>
                <patternFill patternType="darkGray"/>
              </fill>
            </x14:dxf>
          </x14:cfRule>
          <xm:sqref>J34:J38</xm:sqref>
        </x14:conditionalFormatting>
        <x14:conditionalFormatting xmlns:xm="http://schemas.microsoft.com/office/excel/2006/main">
          <x14:cfRule type="expression" priority="268" id="{2A4048DC-2282-47E6-82CB-FDD3E158F94C}">
            <xm:f>'Evaluar alternativas'!$D$2&lt;4</xm:f>
            <x14:dxf>
              <fill>
                <patternFill patternType="darkGray"/>
              </fill>
            </x14:dxf>
          </x14:cfRule>
          <xm:sqref>K34:K38</xm:sqref>
        </x14:conditionalFormatting>
        <x14:conditionalFormatting xmlns:xm="http://schemas.microsoft.com/office/excel/2006/main">
          <x14:cfRule type="expression" priority="267" id="{C39CE77D-0F8D-461A-BF1A-2A76241C9DAF}">
            <xm:f>'Evaluar alternativas'!$D$2&lt;5</xm:f>
            <x14:dxf>
              <fill>
                <patternFill patternType="darkGray"/>
              </fill>
            </x14:dxf>
          </x14:cfRule>
          <xm:sqref>L34:L38</xm:sqref>
        </x14:conditionalFormatting>
        <x14:conditionalFormatting xmlns:xm="http://schemas.microsoft.com/office/excel/2006/main">
          <x14:cfRule type="expression" priority="266" id="{83D171C3-F205-4D4E-A6B2-FE24B818962A}">
            <xm:f>'Evaluar alternativas'!$D$2=2</xm:f>
            <x14:dxf>
              <fill>
                <patternFill patternType="darkGray"/>
              </fill>
            </x14:dxf>
          </x14:cfRule>
          <xm:sqref>B46:D46</xm:sqref>
        </x14:conditionalFormatting>
        <x14:conditionalFormatting xmlns:xm="http://schemas.microsoft.com/office/excel/2006/main">
          <x14:cfRule type="expression" priority="265" id="{5D4C2BFB-B74B-40A9-BBBC-A00FDF6721CD}">
            <xm:f>'Evaluar alternativas'!$D$2=2</xm:f>
            <x14:dxf>
              <fill>
                <patternFill patternType="darkGray"/>
              </fill>
            </x14:dxf>
          </x14:cfRule>
          <xm:sqref>E43 E47:E49</xm:sqref>
        </x14:conditionalFormatting>
        <x14:conditionalFormatting xmlns:xm="http://schemas.microsoft.com/office/excel/2006/main">
          <x14:cfRule type="expression" priority="264" id="{C3556D25-864C-4964-BAF5-52860F7780DB}">
            <xm:f>'Evaluar alternativas'!$D$2&lt;4</xm:f>
            <x14:dxf>
              <fill>
                <patternFill patternType="darkGray"/>
              </fill>
            </x14:dxf>
          </x14:cfRule>
          <xm:sqref>B47:E47</xm:sqref>
        </x14:conditionalFormatting>
        <x14:conditionalFormatting xmlns:xm="http://schemas.microsoft.com/office/excel/2006/main">
          <x14:cfRule type="expression" priority="263" id="{482A168C-73FE-4332-A506-E0526FE300EC}">
            <xm:f>'Evaluar alternativas'!$D$2&lt;4</xm:f>
            <x14:dxf>
              <fill>
                <patternFill patternType="darkGray"/>
              </fill>
            </x14:dxf>
          </x14:cfRule>
          <xm:sqref>F43 F48:F49</xm:sqref>
        </x14:conditionalFormatting>
        <x14:conditionalFormatting xmlns:xm="http://schemas.microsoft.com/office/excel/2006/main">
          <x14:cfRule type="expression" priority="262" id="{A28FB409-B7BB-437C-85BD-9B19E1A14829}">
            <xm:f>'Evaluar alternativas'!$D$2&lt;5</xm:f>
            <x14:dxf>
              <fill>
                <patternFill patternType="darkGray"/>
              </fill>
            </x14:dxf>
          </x14:cfRule>
          <xm:sqref>B48:F48</xm:sqref>
        </x14:conditionalFormatting>
        <x14:conditionalFormatting xmlns:xm="http://schemas.microsoft.com/office/excel/2006/main">
          <x14:cfRule type="expression" priority="261" id="{7710C19C-A7E1-4968-A3E9-21B060ADBBBA}">
            <xm:f>'Evaluar alternativas'!$D$2&lt;5</xm:f>
            <x14:dxf>
              <fill>
                <patternFill patternType="darkGray"/>
              </fill>
            </x14:dxf>
          </x14:cfRule>
          <xm:sqref>G43 G49</xm:sqref>
        </x14:conditionalFormatting>
        <x14:conditionalFormatting xmlns:xm="http://schemas.microsoft.com/office/excel/2006/main">
          <x14:cfRule type="expression" priority="260" id="{C189A634-6433-438E-A1CB-492A73DD408E}">
            <xm:f>'Evaluar alternativas'!$D$2=2</xm:f>
            <x14:dxf>
              <fill>
                <patternFill patternType="darkGray"/>
              </fill>
            </x14:dxf>
          </x14:cfRule>
          <xm:sqref>J44:J48</xm:sqref>
        </x14:conditionalFormatting>
        <x14:conditionalFormatting xmlns:xm="http://schemas.microsoft.com/office/excel/2006/main">
          <x14:cfRule type="expression" priority="259" id="{F84FB882-188B-4387-A235-A3CECA433D2A}">
            <xm:f>'Evaluar alternativas'!$D$2&lt;4</xm:f>
            <x14:dxf>
              <fill>
                <patternFill patternType="darkGray"/>
              </fill>
            </x14:dxf>
          </x14:cfRule>
          <xm:sqref>K44:K48</xm:sqref>
        </x14:conditionalFormatting>
        <x14:conditionalFormatting xmlns:xm="http://schemas.microsoft.com/office/excel/2006/main">
          <x14:cfRule type="expression" priority="258" id="{FE737E55-84CB-4154-BF42-5F72F117B57F}">
            <xm:f>'Evaluar alternativas'!$D$2&lt;5</xm:f>
            <x14:dxf>
              <fill>
                <patternFill patternType="darkGray"/>
              </fill>
            </x14:dxf>
          </x14:cfRule>
          <xm:sqref>L44:L48</xm:sqref>
        </x14:conditionalFormatting>
        <x14:conditionalFormatting xmlns:xm="http://schemas.microsoft.com/office/excel/2006/main">
          <x14:cfRule type="expression" priority="257" id="{0787EDFC-D213-4667-8292-62A5897F9CA9}">
            <xm:f>'Evaluar alternativas'!$D$2=2</xm:f>
            <x14:dxf>
              <fill>
                <patternFill patternType="darkGray"/>
              </fill>
            </x14:dxf>
          </x14:cfRule>
          <xm:sqref>B56:D56</xm:sqref>
        </x14:conditionalFormatting>
        <x14:conditionalFormatting xmlns:xm="http://schemas.microsoft.com/office/excel/2006/main">
          <x14:cfRule type="expression" priority="256" id="{E62629B1-464F-4B7D-B26C-487CD90B45BE}">
            <xm:f>'Evaluar alternativas'!$D$2=2</xm:f>
            <x14:dxf>
              <fill>
                <patternFill patternType="darkGray"/>
              </fill>
            </x14:dxf>
          </x14:cfRule>
          <xm:sqref>E53 E57:E59</xm:sqref>
        </x14:conditionalFormatting>
        <x14:conditionalFormatting xmlns:xm="http://schemas.microsoft.com/office/excel/2006/main">
          <x14:cfRule type="expression" priority="255" id="{85BC454A-3E6A-4CD9-BB28-D32A1931E9A5}">
            <xm:f>'Evaluar alternativas'!$D$2&lt;4</xm:f>
            <x14:dxf>
              <fill>
                <patternFill patternType="darkGray"/>
              </fill>
            </x14:dxf>
          </x14:cfRule>
          <xm:sqref>B57:E57</xm:sqref>
        </x14:conditionalFormatting>
        <x14:conditionalFormatting xmlns:xm="http://schemas.microsoft.com/office/excel/2006/main">
          <x14:cfRule type="expression" priority="254" id="{49BC4EDA-2ADB-40B6-A712-75A22A6BD607}">
            <xm:f>'Evaluar alternativas'!$D$2&lt;4</xm:f>
            <x14:dxf>
              <fill>
                <patternFill patternType="darkGray"/>
              </fill>
            </x14:dxf>
          </x14:cfRule>
          <xm:sqref>F53 F58:F59</xm:sqref>
        </x14:conditionalFormatting>
        <x14:conditionalFormatting xmlns:xm="http://schemas.microsoft.com/office/excel/2006/main">
          <x14:cfRule type="expression" priority="253" id="{48A80248-86AC-42E3-811A-A04346A92ED7}">
            <xm:f>'Evaluar alternativas'!$D$2&lt;5</xm:f>
            <x14:dxf>
              <fill>
                <patternFill patternType="darkGray"/>
              </fill>
            </x14:dxf>
          </x14:cfRule>
          <xm:sqref>B58:F58</xm:sqref>
        </x14:conditionalFormatting>
        <x14:conditionalFormatting xmlns:xm="http://schemas.microsoft.com/office/excel/2006/main">
          <x14:cfRule type="expression" priority="252" id="{EBED530F-0F9F-45ED-800B-A2AA6CDC7592}">
            <xm:f>'Evaluar alternativas'!$D$2&lt;5</xm:f>
            <x14:dxf>
              <fill>
                <patternFill patternType="darkGray"/>
              </fill>
            </x14:dxf>
          </x14:cfRule>
          <xm:sqref>G53 G59</xm:sqref>
        </x14:conditionalFormatting>
        <x14:conditionalFormatting xmlns:xm="http://schemas.microsoft.com/office/excel/2006/main">
          <x14:cfRule type="expression" priority="251" id="{EC2129BF-F069-4E2D-A30C-6080DAE2E63D}">
            <xm:f>'Evaluar alternativas'!$D$2=2</xm:f>
            <x14:dxf>
              <fill>
                <patternFill patternType="darkGray"/>
              </fill>
            </x14:dxf>
          </x14:cfRule>
          <xm:sqref>J54:J58</xm:sqref>
        </x14:conditionalFormatting>
        <x14:conditionalFormatting xmlns:xm="http://schemas.microsoft.com/office/excel/2006/main">
          <x14:cfRule type="expression" priority="250" id="{1AB4368C-E806-47EE-96CE-C0CDE2B7AEE9}">
            <xm:f>'Evaluar alternativas'!$D$2&lt;4</xm:f>
            <x14:dxf>
              <fill>
                <patternFill patternType="darkGray"/>
              </fill>
            </x14:dxf>
          </x14:cfRule>
          <xm:sqref>K54:K58</xm:sqref>
        </x14:conditionalFormatting>
        <x14:conditionalFormatting xmlns:xm="http://schemas.microsoft.com/office/excel/2006/main">
          <x14:cfRule type="expression" priority="249" id="{B8F661E6-522E-44EA-9DB5-EAE670E8B08E}">
            <xm:f>'Evaluar alternativas'!$D$2&lt;5</xm:f>
            <x14:dxf>
              <fill>
                <patternFill patternType="darkGray"/>
              </fill>
            </x14:dxf>
          </x14:cfRule>
          <xm:sqref>L54:L58</xm:sqref>
        </x14:conditionalFormatting>
        <x14:conditionalFormatting xmlns:xm="http://schemas.microsoft.com/office/excel/2006/main">
          <x14:cfRule type="expression" priority="248" id="{1861108B-B6BA-4C68-8B4F-7B23337F4C70}">
            <xm:f>'Evaluar alternativas'!$D$2=2</xm:f>
            <x14:dxf>
              <fill>
                <patternFill patternType="darkGray"/>
              </fill>
            </x14:dxf>
          </x14:cfRule>
          <xm:sqref>B66:D66</xm:sqref>
        </x14:conditionalFormatting>
        <x14:conditionalFormatting xmlns:xm="http://schemas.microsoft.com/office/excel/2006/main">
          <x14:cfRule type="expression" priority="247" id="{D6DD1F11-5C47-46F7-9C3D-C91AE27FA47B}">
            <xm:f>'Evaluar alternativas'!$D$2=2</xm:f>
            <x14:dxf>
              <fill>
                <patternFill patternType="darkGray"/>
              </fill>
            </x14:dxf>
          </x14:cfRule>
          <xm:sqref>E63 E67:E69</xm:sqref>
        </x14:conditionalFormatting>
        <x14:conditionalFormatting xmlns:xm="http://schemas.microsoft.com/office/excel/2006/main">
          <x14:cfRule type="expression" priority="246" id="{4BE081E8-E3AB-473E-8A0B-16DFC4C4C28D}">
            <xm:f>'Evaluar alternativas'!$D$2&lt;4</xm:f>
            <x14:dxf>
              <fill>
                <patternFill patternType="darkGray"/>
              </fill>
            </x14:dxf>
          </x14:cfRule>
          <xm:sqref>B67:E67</xm:sqref>
        </x14:conditionalFormatting>
        <x14:conditionalFormatting xmlns:xm="http://schemas.microsoft.com/office/excel/2006/main">
          <x14:cfRule type="expression" priority="245" id="{BA3E10FF-1C2A-43E4-AEAA-01C79714FCA1}">
            <xm:f>'Evaluar alternativas'!$D$2&lt;4</xm:f>
            <x14:dxf>
              <fill>
                <patternFill patternType="darkGray"/>
              </fill>
            </x14:dxf>
          </x14:cfRule>
          <xm:sqref>F63 F68:F69</xm:sqref>
        </x14:conditionalFormatting>
        <x14:conditionalFormatting xmlns:xm="http://schemas.microsoft.com/office/excel/2006/main">
          <x14:cfRule type="expression" priority="244" id="{DD18C990-CD92-42D8-AAE9-7C4D46D8119B}">
            <xm:f>'Evaluar alternativas'!$D$2&lt;5</xm:f>
            <x14:dxf>
              <fill>
                <patternFill patternType="darkGray"/>
              </fill>
            </x14:dxf>
          </x14:cfRule>
          <xm:sqref>B68:F68</xm:sqref>
        </x14:conditionalFormatting>
        <x14:conditionalFormatting xmlns:xm="http://schemas.microsoft.com/office/excel/2006/main">
          <x14:cfRule type="expression" priority="243" id="{F36CFF86-F24D-47E7-A041-B75B662AFF84}">
            <xm:f>'Evaluar alternativas'!$D$2&lt;5</xm:f>
            <x14:dxf>
              <fill>
                <patternFill patternType="darkGray"/>
              </fill>
            </x14:dxf>
          </x14:cfRule>
          <xm:sqref>G63 G69</xm:sqref>
        </x14:conditionalFormatting>
        <x14:conditionalFormatting xmlns:xm="http://schemas.microsoft.com/office/excel/2006/main">
          <x14:cfRule type="expression" priority="242" id="{81EACA84-A321-473A-ADD5-5F67733DE105}">
            <xm:f>'Evaluar alternativas'!$D$2=2</xm:f>
            <x14:dxf>
              <fill>
                <patternFill patternType="darkGray"/>
              </fill>
            </x14:dxf>
          </x14:cfRule>
          <xm:sqref>J64:J68</xm:sqref>
        </x14:conditionalFormatting>
        <x14:conditionalFormatting xmlns:xm="http://schemas.microsoft.com/office/excel/2006/main">
          <x14:cfRule type="expression" priority="241" id="{DC9F1A4B-6D03-4CC7-92A3-67BF9A60A26F}">
            <xm:f>'Evaluar alternativas'!$D$2&lt;4</xm:f>
            <x14:dxf>
              <fill>
                <patternFill patternType="darkGray"/>
              </fill>
            </x14:dxf>
          </x14:cfRule>
          <xm:sqref>K64:K68</xm:sqref>
        </x14:conditionalFormatting>
        <x14:conditionalFormatting xmlns:xm="http://schemas.microsoft.com/office/excel/2006/main">
          <x14:cfRule type="expression" priority="240" id="{F9CADC0D-4C03-4F09-B25C-B01E4151A255}">
            <xm:f>'Evaluar alternativas'!$D$2&lt;5</xm:f>
            <x14:dxf>
              <fill>
                <patternFill patternType="darkGray"/>
              </fill>
            </x14:dxf>
          </x14:cfRule>
          <xm:sqref>L64:L68</xm:sqref>
        </x14:conditionalFormatting>
        <x14:conditionalFormatting xmlns:xm="http://schemas.microsoft.com/office/excel/2006/main">
          <x14:cfRule type="expression" priority="239" id="{B5C2005B-9BD2-405D-96C1-85F2BFC3E240}">
            <xm:f>'Evaluar alternativas'!$D$2=2</xm:f>
            <x14:dxf>
              <fill>
                <patternFill patternType="darkGray"/>
              </fill>
            </x14:dxf>
          </x14:cfRule>
          <xm:sqref>B76:D76</xm:sqref>
        </x14:conditionalFormatting>
        <x14:conditionalFormatting xmlns:xm="http://schemas.microsoft.com/office/excel/2006/main">
          <x14:cfRule type="expression" priority="238" id="{3152232B-CB1B-4656-A144-E1F7E167070E}">
            <xm:f>'Evaluar alternativas'!$D$2=2</xm:f>
            <x14:dxf>
              <fill>
                <patternFill patternType="darkGray"/>
              </fill>
            </x14:dxf>
          </x14:cfRule>
          <xm:sqref>E73 E77:E79</xm:sqref>
        </x14:conditionalFormatting>
        <x14:conditionalFormatting xmlns:xm="http://schemas.microsoft.com/office/excel/2006/main">
          <x14:cfRule type="expression" priority="237" id="{C71D0D9E-BBD6-49F1-AEF4-C90B1A64E465}">
            <xm:f>'Evaluar alternativas'!$D$2&lt;4</xm:f>
            <x14:dxf>
              <fill>
                <patternFill patternType="darkGray"/>
              </fill>
            </x14:dxf>
          </x14:cfRule>
          <xm:sqref>B77:E77</xm:sqref>
        </x14:conditionalFormatting>
        <x14:conditionalFormatting xmlns:xm="http://schemas.microsoft.com/office/excel/2006/main">
          <x14:cfRule type="expression" priority="236" id="{6579735E-DB9F-4059-9362-65E051C2DCA4}">
            <xm:f>'Evaluar alternativas'!$D$2&lt;4</xm:f>
            <x14:dxf>
              <fill>
                <patternFill patternType="darkGray"/>
              </fill>
            </x14:dxf>
          </x14:cfRule>
          <xm:sqref>F73 F78:F79</xm:sqref>
        </x14:conditionalFormatting>
        <x14:conditionalFormatting xmlns:xm="http://schemas.microsoft.com/office/excel/2006/main">
          <x14:cfRule type="expression" priority="235" id="{219F33FD-4E5B-4F8B-B898-3BD7E4110274}">
            <xm:f>'Evaluar alternativas'!$D$2&lt;5</xm:f>
            <x14:dxf>
              <fill>
                <patternFill patternType="darkGray"/>
              </fill>
            </x14:dxf>
          </x14:cfRule>
          <xm:sqref>B78:F78</xm:sqref>
        </x14:conditionalFormatting>
        <x14:conditionalFormatting xmlns:xm="http://schemas.microsoft.com/office/excel/2006/main">
          <x14:cfRule type="expression" priority="234" id="{0A916327-0FF2-43DB-86F4-196B0870830E}">
            <xm:f>'Evaluar alternativas'!$D$2&lt;5</xm:f>
            <x14:dxf>
              <fill>
                <patternFill patternType="darkGray"/>
              </fill>
            </x14:dxf>
          </x14:cfRule>
          <xm:sqref>G73 G79</xm:sqref>
        </x14:conditionalFormatting>
        <x14:conditionalFormatting xmlns:xm="http://schemas.microsoft.com/office/excel/2006/main">
          <x14:cfRule type="expression" priority="233" id="{378D9EFF-3C48-48EE-ABC8-C555798084F2}">
            <xm:f>'Evaluar alternativas'!$D$2=2</xm:f>
            <x14:dxf>
              <fill>
                <patternFill patternType="darkGray"/>
              </fill>
            </x14:dxf>
          </x14:cfRule>
          <xm:sqref>J74:J78</xm:sqref>
        </x14:conditionalFormatting>
        <x14:conditionalFormatting xmlns:xm="http://schemas.microsoft.com/office/excel/2006/main">
          <x14:cfRule type="expression" priority="232" id="{C51F0886-DB56-4F7E-B957-FC7F2548C81E}">
            <xm:f>'Evaluar alternativas'!$D$2&lt;4</xm:f>
            <x14:dxf>
              <fill>
                <patternFill patternType="darkGray"/>
              </fill>
            </x14:dxf>
          </x14:cfRule>
          <xm:sqref>K74:K78</xm:sqref>
        </x14:conditionalFormatting>
        <x14:conditionalFormatting xmlns:xm="http://schemas.microsoft.com/office/excel/2006/main">
          <x14:cfRule type="expression" priority="231" id="{F3A91B65-9EEE-48CD-808A-04534564348A}">
            <xm:f>'Evaluar alternativas'!$D$2&lt;5</xm:f>
            <x14:dxf>
              <fill>
                <patternFill patternType="darkGray"/>
              </fill>
            </x14:dxf>
          </x14:cfRule>
          <xm:sqref>L74:L78</xm:sqref>
        </x14:conditionalFormatting>
        <x14:conditionalFormatting xmlns:xm="http://schemas.microsoft.com/office/excel/2006/main">
          <x14:cfRule type="expression" priority="230" id="{30D19553-B0EC-4124-B994-A843C2A62426}">
            <xm:f>'Evaluar alternativas'!$D$2=2</xm:f>
            <x14:dxf>
              <fill>
                <patternFill patternType="darkGray"/>
              </fill>
            </x14:dxf>
          </x14:cfRule>
          <xm:sqref>B86:D86</xm:sqref>
        </x14:conditionalFormatting>
        <x14:conditionalFormatting xmlns:xm="http://schemas.microsoft.com/office/excel/2006/main">
          <x14:cfRule type="expression" priority="229" id="{6C6A7BBA-F749-4556-9424-888F0E1AAD33}">
            <xm:f>'Evaluar alternativas'!$D$2=2</xm:f>
            <x14:dxf>
              <fill>
                <patternFill patternType="darkGray"/>
              </fill>
            </x14:dxf>
          </x14:cfRule>
          <xm:sqref>E83 E87:E89</xm:sqref>
        </x14:conditionalFormatting>
        <x14:conditionalFormatting xmlns:xm="http://schemas.microsoft.com/office/excel/2006/main">
          <x14:cfRule type="expression" priority="228" id="{BB6DCCC5-97A3-42C4-BC96-BEA122B91E4F}">
            <xm:f>'Evaluar alternativas'!$D$2&lt;4</xm:f>
            <x14:dxf>
              <fill>
                <patternFill patternType="darkGray"/>
              </fill>
            </x14:dxf>
          </x14:cfRule>
          <xm:sqref>B87:E87</xm:sqref>
        </x14:conditionalFormatting>
        <x14:conditionalFormatting xmlns:xm="http://schemas.microsoft.com/office/excel/2006/main">
          <x14:cfRule type="expression" priority="227" id="{E1DCF7BD-6728-44F7-B1A1-25F60C09D885}">
            <xm:f>'Evaluar alternativas'!$D$2&lt;4</xm:f>
            <x14:dxf>
              <fill>
                <patternFill patternType="darkGray"/>
              </fill>
            </x14:dxf>
          </x14:cfRule>
          <xm:sqref>F83 F88:F89</xm:sqref>
        </x14:conditionalFormatting>
        <x14:conditionalFormatting xmlns:xm="http://schemas.microsoft.com/office/excel/2006/main">
          <x14:cfRule type="expression" priority="226" id="{9146C08A-353D-4BF4-B035-116B59AAA259}">
            <xm:f>'Evaluar alternativas'!$D$2&lt;5</xm:f>
            <x14:dxf>
              <fill>
                <patternFill patternType="darkGray"/>
              </fill>
            </x14:dxf>
          </x14:cfRule>
          <xm:sqref>B88:F88</xm:sqref>
        </x14:conditionalFormatting>
        <x14:conditionalFormatting xmlns:xm="http://schemas.microsoft.com/office/excel/2006/main">
          <x14:cfRule type="expression" priority="225" id="{034B997B-8034-4989-8E7A-7F28F560CA84}">
            <xm:f>'Evaluar alternativas'!$D$2&lt;5</xm:f>
            <x14:dxf>
              <fill>
                <patternFill patternType="darkGray"/>
              </fill>
            </x14:dxf>
          </x14:cfRule>
          <xm:sqref>G83 G89</xm:sqref>
        </x14:conditionalFormatting>
        <x14:conditionalFormatting xmlns:xm="http://schemas.microsoft.com/office/excel/2006/main">
          <x14:cfRule type="expression" priority="224" id="{1287CB29-2E59-4FF5-A3D1-E824AD23C910}">
            <xm:f>'Evaluar alternativas'!$D$2=2</xm:f>
            <x14:dxf>
              <fill>
                <patternFill patternType="darkGray"/>
              </fill>
            </x14:dxf>
          </x14:cfRule>
          <xm:sqref>J84:J88</xm:sqref>
        </x14:conditionalFormatting>
        <x14:conditionalFormatting xmlns:xm="http://schemas.microsoft.com/office/excel/2006/main">
          <x14:cfRule type="expression" priority="223" id="{CC82C146-E63E-4890-8823-334CAD973AD2}">
            <xm:f>'Evaluar alternativas'!$D$2&lt;4</xm:f>
            <x14:dxf>
              <fill>
                <patternFill patternType="darkGray"/>
              </fill>
            </x14:dxf>
          </x14:cfRule>
          <xm:sqref>K84:K88</xm:sqref>
        </x14:conditionalFormatting>
        <x14:conditionalFormatting xmlns:xm="http://schemas.microsoft.com/office/excel/2006/main">
          <x14:cfRule type="expression" priority="222" id="{3F235279-BF53-4D8A-8FD7-E5802FC49C62}">
            <xm:f>'Evaluar alternativas'!$D$2&lt;5</xm:f>
            <x14:dxf>
              <fill>
                <patternFill patternType="darkGray"/>
              </fill>
            </x14:dxf>
          </x14:cfRule>
          <xm:sqref>L84:L88</xm:sqref>
        </x14:conditionalFormatting>
        <x14:conditionalFormatting xmlns:xm="http://schemas.microsoft.com/office/excel/2006/main">
          <x14:cfRule type="expression" priority="221" id="{254F52D1-8A99-4A8E-B8CF-BB374C7846B2}">
            <xm:f>'Evaluar alternativas'!$D$2=2</xm:f>
            <x14:dxf>
              <fill>
                <patternFill patternType="darkGray"/>
              </fill>
            </x14:dxf>
          </x14:cfRule>
          <xm:sqref>B96:D96</xm:sqref>
        </x14:conditionalFormatting>
        <x14:conditionalFormatting xmlns:xm="http://schemas.microsoft.com/office/excel/2006/main">
          <x14:cfRule type="expression" priority="220" id="{E0D0AEAB-F5C5-42F1-B9D3-D6767A532C0F}">
            <xm:f>'Evaluar alternativas'!$D$2=2</xm:f>
            <x14:dxf>
              <fill>
                <patternFill patternType="darkGray"/>
              </fill>
            </x14:dxf>
          </x14:cfRule>
          <xm:sqref>E93 E97:E99</xm:sqref>
        </x14:conditionalFormatting>
        <x14:conditionalFormatting xmlns:xm="http://schemas.microsoft.com/office/excel/2006/main">
          <x14:cfRule type="expression" priority="219" id="{D8C3224C-1F33-4817-B4BF-9674A5C85A2B}">
            <xm:f>'Evaluar alternativas'!$D$2&lt;4</xm:f>
            <x14:dxf>
              <fill>
                <patternFill patternType="darkGray"/>
              </fill>
            </x14:dxf>
          </x14:cfRule>
          <xm:sqref>B97:E97</xm:sqref>
        </x14:conditionalFormatting>
        <x14:conditionalFormatting xmlns:xm="http://schemas.microsoft.com/office/excel/2006/main">
          <x14:cfRule type="expression" priority="218" id="{3D6C335B-1955-45EC-8B74-E1AAD1DF3FFF}">
            <xm:f>'Evaluar alternativas'!$D$2&lt;4</xm:f>
            <x14:dxf>
              <fill>
                <patternFill patternType="darkGray"/>
              </fill>
            </x14:dxf>
          </x14:cfRule>
          <xm:sqref>F93 F98:F99</xm:sqref>
        </x14:conditionalFormatting>
        <x14:conditionalFormatting xmlns:xm="http://schemas.microsoft.com/office/excel/2006/main">
          <x14:cfRule type="expression" priority="217" id="{C4190EE4-577D-4393-AFD6-94D996AEDEDC}">
            <xm:f>'Evaluar alternativas'!$D$2&lt;5</xm:f>
            <x14:dxf>
              <fill>
                <patternFill patternType="darkGray"/>
              </fill>
            </x14:dxf>
          </x14:cfRule>
          <xm:sqref>B98:F98</xm:sqref>
        </x14:conditionalFormatting>
        <x14:conditionalFormatting xmlns:xm="http://schemas.microsoft.com/office/excel/2006/main">
          <x14:cfRule type="expression" priority="216" id="{909A6328-1147-4400-9693-3EB2D133045D}">
            <xm:f>'Evaluar alternativas'!$D$2&lt;5</xm:f>
            <x14:dxf>
              <fill>
                <patternFill patternType="darkGray"/>
              </fill>
            </x14:dxf>
          </x14:cfRule>
          <xm:sqref>G93 G99</xm:sqref>
        </x14:conditionalFormatting>
        <x14:conditionalFormatting xmlns:xm="http://schemas.microsoft.com/office/excel/2006/main">
          <x14:cfRule type="expression" priority="215" id="{9CF893B0-57F2-4871-BA61-69026B6D5728}">
            <xm:f>'Evaluar alternativas'!$D$2=2</xm:f>
            <x14:dxf>
              <fill>
                <patternFill patternType="darkGray"/>
              </fill>
            </x14:dxf>
          </x14:cfRule>
          <xm:sqref>J94:J98</xm:sqref>
        </x14:conditionalFormatting>
        <x14:conditionalFormatting xmlns:xm="http://schemas.microsoft.com/office/excel/2006/main">
          <x14:cfRule type="expression" priority="214" id="{37C21D52-1E6F-4064-9F8F-F8A65D1A2E59}">
            <xm:f>'Evaluar alternativas'!$D$2&lt;4</xm:f>
            <x14:dxf>
              <fill>
                <patternFill patternType="darkGray"/>
              </fill>
            </x14:dxf>
          </x14:cfRule>
          <xm:sqref>K94:K98</xm:sqref>
        </x14:conditionalFormatting>
        <x14:conditionalFormatting xmlns:xm="http://schemas.microsoft.com/office/excel/2006/main">
          <x14:cfRule type="expression" priority="213" id="{49B39FE4-EA9D-4471-9D22-4FBF87EFB0EB}">
            <xm:f>'Evaluar alternativas'!$D$2&lt;5</xm:f>
            <x14:dxf>
              <fill>
                <patternFill patternType="darkGray"/>
              </fill>
            </x14:dxf>
          </x14:cfRule>
          <xm:sqref>L94:L98</xm:sqref>
        </x14:conditionalFormatting>
        <x14:conditionalFormatting xmlns:xm="http://schemas.microsoft.com/office/excel/2006/main">
          <x14:cfRule type="expression" priority="212" id="{61284885-18EC-42A1-BB41-747E40A1C5BE}">
            <xm:f>'Evaluar alternativas'!$D$2=2</xm:f>
            <x14:dxf>
              <fill>
                <patternFill patternType="darkGray"/>
              </fill>
            </x14:dxf>
          </x14:cfRule>
          <xm:sqref>B106:D106</xm:sqref>
        </x14:conditionalFormatting>
        <x14:conditionalFormatting xmlns:xm="http://schemas.microsoft.com/office/excel/2006/main">
          <x14:cfRule type="expression" priority="211" id="{B8408102-222F-4BB4-A97C-C758DE492BCA}">
            <xm:f>'Evaluar alternativas'!$D$2=2</xm:f>
            <x14:dxf>
              <fill>
                <patternFill patternType="darkGray"/>
              </fill>
            </x14:dxf>
          </x14:cfRule>
          <xm:sqref>E103 E107:E109</xm:sqref>
        </x14:conditionalFormatting>
        <x14:conditionalFormatting xmlns:xm="http://schemas.microsoft.com/office/excel/2006/main">
          <x14:cfRule type="expression" priority="210" id="{618C5F03-7809-4C2B-A792-B2A1B1448589}">
            <xm:f>'Evaluar alternativas'!$D$2&lt;4</xm:f>
            <x14:dxf>
              <fill>
                <patternFill patternType="darkGray"/>
              </fill>
            </x14:dxf>
          </x14:cfRule>
          <xm:sqref>B107:E107</xm:sqref>
        </x14:conditionalFormatting>
        <x14:conditionalFormatting xmlns:xm="http://schemas.microsoft.com/office/excel/2006/main">
          <x14:cfRule type="expression" priority="209" id="{9BF7BCDB-DD6D-4F56-8197-6365AEA7A525}">
            <xm:f>'Evaluar alternativas'!$D$2&lt;4</xm:f>
            <x14:dxf>
              <fill>
                <patternFill patternType="darkGray"/>
              </fill>
            </x14:dxf>
          </x14:cfRule>
          <xm:sqref>F103 F108:F109</xm:sqref>
        </x14:conditionalFormatting>
        <x14:conditionalFormatting xmlns:xm="http://schemas.microsoft.com/office/excel/2006/main">
          <x14:cfRule type="expression" priority="208" id="{AFEA0699-D0C4-40D3-A742-62F48E23A3C2}">
            <xm:f>'Evaluar alternativas'!$D$2&lt;5</xm:f>
            <x14:dxf>
              <fill>
                <patternFill patternType="darkGray"/>
              </fill>
            </x14:dxf>
          </x14:cfRule>
          <xm:sqref>B108:F108</xm:sqref>
        </x14:conditionalFormatting>
        <x14:conditionalFormatting xmlns:xm="http://schemas.microsoft.com/office/excel/2006/main">
          <x14:cfRule type="expression" priority="207" id="{242F95DF-B2C6-4EC9-91C2-222EE2CCE056}">
            <xm:f>'Evaluar alternativas'!$D$2&lt;5</xm:f>
            <x14:dxf>
              <fill>
                <patternFill patternType="darkGray"/>
              </fill>
            </x14:dxf>
          </x14:cfRule>
          <xm:sqref>G103 G109</xm:sqref>
        </x14:conditionalFormatting>
        <x14:conditionalFormatting xmlns:xm="http://schemas.microsoft.com/office/excel/2006/main">
          <x14:cfRule type="expression" priority="206" id="{859BC768-037A-4632-AF6F-84FFB0926344}">
            <xm:f>'Evaluar alternativas'!$D$2=2</xm:f>
            <x14:dxf>
              <fill>
                <patternFill patternType="darkGray"/>
              </fill>
            </x14:dxf>
          </x14:cfRule>
          <xm:sqref>J104:J108</xm:sqref>
        </x14:conditionalFormatting>
        <x14:conditionalFormatting xmlns:xm="http://schemas.microsoft.com/office/excel/2006/main">
          <x14:cfRule type="expression" priority="205" id="{85DF5CC4-A3A9-4BCA-92C2-28E15E34B140}">
            <xm:f>'Evaluar alternativas'!$D$2&lt;4</xm:f>
            <x14:dxf>
              <fill>
                <patternFill patternType="darkGray"/>
              </fill>
            </x14:dxf>
          </x14:cfRule>
          <xm:sqref>K104:K108</xm:sqref>
        </x14:conditionalFormatting>
        <x14:conditionalFormatting xmlns:xm="http://schemas.microsoft.com/office/excel/2006/main">
          <x14:cfRule type="expression" priority="204" id="{D9758D05-B267-4F84-A425-326D0F7569CC}">
            <xm:f>'Evaluar alternativas'!$D$2&lt;5</xm:f>
            <x14:dxf>
              <fill>
                <patternFill patternType="darkGray"/>
              </fill>
            </x14:dxf>
          </x14:cfRule>
          <xm:sqref>L104:L108</xm:sqref>
        </x14:conditionalFormatting>
        <x14:conditionalFormatting xmlns:xm="http://schemas.microsoft.com/office/excel/2006/main">
          <x14:cfRule type="expression" priority="203" id="{A4E71D84-9454-4ABC-850D-4659B866B852}">
            <xm:f>'Evaluar alternativas'!$D$2=2</xm:f>
            <x14:dxf>
              <fill>
                <patternFill patternType="darkGray"/>
              </fill>
            </x14:dxf>
          </x14:cfRule>
          <xm:sqref>B116:D116</xm:sqref>
        </x14:conditionalFormatting>
        <x14:conditionalFormatting xmlns:xm="http://schemas.microsoft.com/office/excel/2006/main">
          <x14:cfRule type="expression" priority="202" id="{31702586-15BF-418D-B899-0F2FE096DB17}">
            <xm:f>'Evaluar alternativas'!$D$2=2</xm:f>
            <x14:dxf>
              <fill>
                <patternFill patternType="darkGray"/>
              </fill>
            </x14:dxf>
          </x14:cfRule>
          <xm:sqref>E113 E117:E119</xm:sqref>
        </x14:conditionalFormatting>
        <x14:conditionalFormatting xmlns:xm="http://schemas.microsoft.com/office/excel/2006/main">
          <x14:cfRule type="expression" priority="201" id="{FEE53DE9-861B-40A0-AF75-974E26A53E05}">
            <xm:f>'Evaluar alternativas'!$D$2&lt;4</xm:f>
            <x14:dxf>
              <fill>
                <patternFill patternType="darkGray"/>
              </fill>
            </x14:dxf>
          </x14:cfRule>
          <xm:sqref>B117:E117</xm:sqref>
        </x14:conditionalFormatting>
        <x14:conditionalFormatting xmlns:xm="http://schemas.microsoft.com/office/excel/2006/main">
          <x14:cfRule type="expression" priority="200" id="{90CD0BAB-EAE8-4381-8B1C-205D348B640C}">
            <xm:f>'Evaluar alternativas'!$D$2&lt;4</xm:f>
            <x14:dxf>
              <fill>
                <patternFill patternType="darkGray"/>
              </fill>
            </x14:dxf>
          </x14:cfRule>
          <xm:sqref>F113 F118:F119</xm:sqref>
        </x14:conditionalFormatting>
        <x14:conditionalFormatting xmlns:xm="http://schemas.microsoft.com/office/excel/2006/main">
          <x14:cfRule type="expression" priority="199" id="{630D51E0-4458-497B-8B37-4BF78A0B12ED}">
            <xm:f>'Evaluar alternativas'!$D$2&lt;5</xm:f>
            <x14:dxf>
              <fill>
                <patternFill patternType="darkGray"/>
              </fill>
            </x14:dxf>
          </x14:cfRule>
          <xm:sqref>B118:F118</xm:sqref>
        </x14:conditionalFormatting>
        <x14:conditionalFormatting xmlns:xm="http://schemas.microsoft.com/office/excel/2006/main">
          <x14:cfRule type="expression" priority="198" id="{F6DA1B0A-48E0-4C7F-8BA8-826D6A9A1628}">
            <xm:f>'Evaluar alternativas'!$D$2&lt;5</xm:f>
            <x14:dxf>
              <fill>
                <patternFill patternType="darkGray"/>
              </fill>
            </x14:dxf>
          </x14:cfRule>
          <xm:sqref>G113 G119</xm:sqref>
        </x14:conditionalFormatting>
        <x14:conditionalFormatting xmlns:xm="http://schemas.microsoft.com/office/excel/2006/main">
          <x14:cfRule type="expression" priority="197" id="{6D09D131-9091-4FC3-AF96-C1DAB21A1DD7}">
            <xm:f>'Evaluar alternativas'!$D$2=2</xm:f>
            <x14:dxf>
              <fill>
                <patternFill patternType="darkGray"/>
              </fill>
            </x14:dxf>
          </x14:cfRule>
          <xm:sqref>J114:J118</xm:sqref>
        </x14:conditionalFormatting>
        <x14:conditionalFormatting xmlns:xm="http://schemas.microsoft.com/office/excel/2006/main">
          <x14:cfRule type="expression" priority="196" id="{7023A8E6-CB0D-4E59-B823-DF9A41DDC815}">
            <xm:f>'Evaluar alternativas'!$D$2&lt;4</xm:f>
            <x14:dxf>
              <fill>
                <patternFill patternType="darkGray"/>
              </fill>
            </x14:dxf>
          </x14:cfRule>
          <xm:sqref>K114:K118</xm:sqref>
        </x14:conditionalFormatting>
        <x14:conditionalFormatting xmlns:xm="http://schemas.microsoft.com/office/excel/2006/main">
          <x14:cfRule type="expression" priority="195" id="{DD677C26-2DD4-4698-B639-034DEF280AF7}">
            <xm:f>'Evaluar alternativas'!$D$2&lt;5</xm:f>
            <x14:dxf>
              <fill>
                <patternFill patternType="darkGray"/>
              </fill>
            </x14:dxf>
          </x14:cfRule>
          <xm:sqref>L114:L118</xm:sqref>
        </x14:conditionalFormatting>
        <x14:conditionalFormatting xmlns:xm="http://schemas.microsoft.com/office/excel/2006/main">
          <x14:cfRule type="expression" priority="194" id="{84F9BB3D-4228-4BB9-AE87-EB3EE4656F5B}">
            <xm:f>'Evaluar alternativas'!$D$2=2</xm:f>
            <x14:dxf>
              <fill>
                <patternFill patternType="darkGray"/>
              </fill>
            </x14:dxf>
          </x14:cfRule>
          <xm:sqref>E14:E15</xm:sqref>
        </x14:conditionalFormatting>
        <x14:conditionalFormatting xmlns:xm="http://schemas.microsoft.com/office/excel/2006/main">
          <x14:cfRule type="expression" priority="193" id="{73B4C39E-B12D-40B3-873F-047FD48E0796}">
            <xm:f>'Evaluar alternativas'!$D$2&lt;4</xm:f>
            <x14:dxf>
              <fill>
                <patternFill patternType="darkGray"/>
              </fill>
            </x14:dxf>
          </x14:cfRule>
          <xm:sqref>F14:F16</xm:sqref>
        </x14:conditionalFormatting>
        <x14:conditionalFormatting xmlns:xm="http://schemas.microsoft.com/office/excel/2006/main">
          <x14:cfRule type="expression" priority="192" id="{B05F8115-B953-46E8-90AA-F5465BD2EEFE}">
            <xm:f>'Evaluar alternativas'!$D$2&lt;5</xm:f>
            <x14:dxf>
              <fill>
                <patternFill patternType="darkGray"/>
              </fill>
            </x14:dxf>
          </x14:cfRule>
          <xm:sqref>B18</xm:sqref>
        </x14:conditionalFormatting>
        <x14:conditionalFormatting xmlns:xm="http://schemas.microsoft.com/office/excel/2006/main">
          <x14:cfRule type="expression" priority="191" id="{8557B2A3-DC75-4F3D-812B-0B0F35E01416}">
            <xm:f>'Evaluar alternativas'!$D$2&lt;5</xm:f>
            <x14:dxf>
              <fill>
                <patternFill patternType="darkGray"/>
              </fill>
            </x14:dxf>
          </x14:cfRule>
          <xm:sqref>G14:G17</xm:sqref>
        </x14:conditionalFormatting>
        <x14:conditionalFormatting xmlns:xm="http://schemas.microsoft.com/office/excel/2006/main">
          <x14:cfRule type="expression" priority="188" id="{5DB28859-5D30-4B57-B576-B91672791596}">
            <xm:f>'Evaluar alternativas'!$D$2=2</xm:f>
            <x14:dxf>
              <fill>
                <patternFill patternType="darkGray"/>
              </fill>
            </x14:dxf>
          </x14:cfRule>
          <xm:sqref>E16</xm:sqref>
        </x14:conditionalFormatting>
        <x14:conditionalFormatting xmlns:xm="http://schemas.microsoft.com/office/excel/2006/main">
          <x14:cfRule type="expression" priority="187" id="{E90DA31A-FD58-441B-ADA7-7039D92E0157}">
            <xm:f>'Evaluar alternativas'!$D$2=2</xm:f>
            <x14:dxf>
              <fill>
                <patternFill patternType="darkGray"/>
              </fill>
            </x14:dxf>
          </x14:cfRule>
          <xm:sqref>E16</xm:sqref>
        </x14:conditionalFormatting>
        <x14:conditionalFormatting xmlns:xm="http://schemas.microsoft.com/office/excel/2006/main">
          <x14:cfRule type="expression" priority="186" id="{35A2F29E-96C8-4FF8-BD72-A5E97011466F}">
            <xm:f>'Evaluar alternativas'!$D$2=2</xm:f>
            <x14:dxf>
              <fill>
                <patternFill patternType="darkGray"/>
              </fill>
            </x14:dxf>
          </x14:cfRule>
          <xm:sqref>F17</xm:sqref>
        </x14:conditionalFormatting>
        <x14:conditionalFormatting xmlns:xm="http://schemas.microsoft.com/office/excel/2006/main">
          <x14:cfRule type="expression" priority="185" id="{7B593E5B-47F1-4FB0-9DEE-E5851F9A995A}">
            <xm:f>'Evaluar alternativas'!$D$2&lt;4</xm:f>
            <x14:dxf>
              <fill>
                <patternFill patternType="darkGray"/>
              </fill>
            </x14:dxf>
          </x14:cfRule>
          <xm:sqref>F17</xm:sqref>
        </x14:conditionalFormatting>
        <x14:conditionalFormatting xmlns:xm="http://schemas.microsoft.com/office/excel/2006/main">
          <x14:cfRule type="expression" priority="184" id="{1B78CD53-7667-4D8A-B5D9-265124AD25DA}">
            <xm:f>'Evaluar alternativas'!$D$2&lt;4</xm:f>
            <x14:dxf>
              <fill>
                <patternFill patternType="darkGray"/>
              </fill>
            </x14:dxf>
          </x14:cfRule>
          <xm:sqref>F17</xm:sqref>
        </x14:conditionalFormatting>
        <x14:conditionalFormatting xmlns:xm="http://schemas.microsoft.com/office/excel/2006/main">
          <x14:cfRule type="expression" priority="179" id="{824D42C7-B22E-481E-9C8E-BDAD13630310}">
            <xm:f>'Evaluar alternativas'!$D$2=2</xm:f>
            <x14:dxf>
              <fill>
                <patternFill patternType="darkGray"/>
              </fill>
            </x14:dxf>
          </x14:cfRule>
          <xm:sqref>G18</xm:sqref>
        </x14:conditionalFormatting>
        <x14:conditionalFormatting xmlns:xm="http://schemas.microsoft.com/office/excel/2006/main">
          <x14:cfRule type="expression" priority="178" id="{AF4C73AF-84DC-47F8-9AFC-F30123CC3D4E}">
            <xm:f>'Evaluar alternativas'!$D$2&lt;4</xm:f>
            <x14:dxf>
              <fill>
                <patternFill patternType="darkGray"/>
              </fill>
            </x14:dxf>
          </x14:cfRule>
          <xm:sqref>G18</xm:sqref>
        </x14:conditionalFormatting>
        <x14:conditionalFormatting xmlns:xm="http://schemas.microsoft.com/office/excel/2006/main">
          <x14:cfRule type="expression" priority="177" id="{53E85485-C229-407D-AD30-5221869E8C0E}">
            <xm:f>'Evaluar alternativas'!$D$2&lt;5</xm:f>
            <x14:dxf>
              <fill>
                <patternFill patternType="darkGray"/>
              </fill>
            </x14:dxf>
          </x14:cfRule>
          <xm:sqref>G18</xm:sqref>
        </x14:conditionalFormatting>
        <x14:conditionalFormatting xmlns:xm="http://schemas.microsoft.com/office/excel/2006/main">
          <x14:cfRule type="expression" priority="176" id="{91938F05-FBB8-4AF3-A4E1-152599FBB6FD}">
            <xm:f>'Evaluar alternativas'!$D$2&lt;5</xm:f>
            <x14:dxf>
              <fill>
                <patternFill patternType="darkGray"/>
              </fill>
            </x14:dxf>
          </x14:cfRule>
          <xm:sqref>G18</xm:sqref>
        </x14:conditionalFormatting>
        <x14:conditionalFormatting xmlns:xm="http://schemas.microsoft.com/office/excel/2006/main">
          <x14:cfRule type="expression" priority="175" id="{B121FC98-8557-4293-918F-5C4868CED239}">
            <xm:f>'Evaluar alternativas'!$D$2=2</xm:f>
            <x14:dxf>
              <fill>
                <patternFill patternType="darkGray"/>
              </fill>
            </x14:dxf>
          </x14:cfRule>
          <xm:sqref>E24:E25</xm:sqref>
        </x14:conditionalFormatting>
        <x14:conditionalFormatting xmlns:xm="http://schemas.microsoft.com/office/excel/2006/main">
          <x14:cfRule type="expression" priority="174" id="{AD58435F-AD54-4A6A-871D-63A6D4729E74}">
            <xm:f>'Evaluar alternativas'!$D$2=2</xm:f>
            <x14:dxf>
              <fill>
                <patternFill patternType="darkGray"/>
              </fill>
            </x14:dxf>
          </x14:cfRule>
          <xm:sqref>E26</xm:sqref>
        </x14:conditionalFormatting>
        <x14:conditionalFormatting xmlns:xm="http://schemas.microsoft.com/office/excel/2006/main">
          <x14:cfRule type="expression" priority="173" id="{08A6C875-F35F-49FA-AB18-5887594B6467}">
            <xm:f>'Evaluar alternativas'!$D$2=2</xm:f>
            <x14:dxf>
              <fill>
                <patternFill patternType="darkGray"/>
              </fill>
            </x14:dxf>
          </x14:cfRule>
          <xm:sqref>E26</xm:sqref>
        </x14:conditionalFormatting>
        <x14:conditionalFormatting xmlns:xm="http://schemas.microsoft.com/office/excel/2006/main">
          <x14:cfRule type="expression" priority="172" id="{79D7909B-964F-403D-A46E-1F307EDB0E8C}">
            <xm:f>'Evaluar alternativas'!$D$2&lt;4</xm:f>
            <x14:dxf>
              <fill>
                <patternFill patternType="darkGray"/>
              </fill>
            </x14:dxf>
          </x14:cfRule>
          <xm:sqref>F24:F26</xm:sqref>
        </x14:conditionalFormatting>
        <x14:conditionalFormatting xmlns:xm="http://schemas.microsoft.com/office/excel/2006/main">
          <x14:cfRule type="expression" priority="171" id="{0F509FA2-62B1-46E9-B75F-DE7448414F9A}">
            <xm:f>'Evaluar alternativas'!$D$2=2</xm:f>
            <x14:dxf>
              <fill>
                <patternFill patternType="darkGray"/>
              </fill>
            </x14:dxf>
          </x14:cfRule>
          <xm:sqref>F27</xm:sqref>
        </x14:conditionalFormatting>
        <x14:conditionalFormatting xmlns:xm="http://schemas.microsoft.com/office/excel/2006/main">
          <x14:cfRule type="expression" priority="170" id="{BE9DC051-5EBD-4D1B-B1E5-90DC2748C04D}">
            <xm:f>'Evaluar alternativas'!$D$2&lt;4</xm:f>
            <x14:dxf>
              <fill>
                <patternFill patternType="darkGray"/>
              </fill>
            </x14:dxf>
          </x14:cfRule>
          <xm:sqref>F27</xm:sqref>
        </x14:conditionalFormatting>
        <x14:conditionalFormatting xmlns:xm="http://schemas.microsoft.com/office/excel/2006/main">
          <x14:cfRule type="expression" priority="169" id="{9D8DB71B-5222-49E3-9E2A-0895892ACFE1}">
            <xm:f>'Evaluar alternativas'!$D$2&lt;4</xm:f>
            <x14:dxf>
              <fill>
                <patternFill patternType="darkGray"/>
              </fill>
            </x14:dxf>
          </x14:cfRule>
          <xm:sqref>F27</xm:sqref>
        </x14:conditionalFormatting>
        <x14:conditionalFormatting xmlns:xm="http://schemas.microsoft.com/office/excel/2006/main">
          <x14:cfRule type="expression" priority="168" id="{319D1DFB-C303-4985-B25A-58FF178CD39A}">
            <xm:f>'Evaluar alternativas'!$D$2&lt;5</xm:f>
            <x14:dxf>
              <fill>
                <patternFill patternType="darkGray"/>
              </fill>
            </x14:dxf>
          </x14:cfRule>
          <xm:sqref>G24:G27</xm:sqref>
        </x14:conditionalFormatting>
        <x14:conditionalFormatting xmlns:xm="http://schemas.microsoft.com/office/excel/2006/main">
          <x14:cfRule type="expression" priority="167" id="{08391D57-66CE-4D00-97A6-90ADB449132C}">
            <xm:f>'Evaluar alternativas'!$D$2=2</xm:f>
            <x14:dxf>
              <fill>
                <patternFill patternType="darkGray"/>
              </fill>
            </x14:dxf>
          </x14:cfRule>
          <xm:sqref>G28</xm:sqref>
        </x14:conditionalFormatting>
        <x14:conditionalFormatting xmlns:xm="http://schemas.microsoft.com/office/excel/2006/main">
          <x14:cfRule type="expression" priority="166" id="{E342EEC6-5D9C-4FD6-B8D4-31D07F4A7EDB}">
            <xm:f>'Evaluar alternativas'!$D$2&lt;4</xm:f>
            <x14:dxf>
              <fill>
                <patternFill patternType="darkGray"/>
              </fill>
            </x14:dxf>
          </x14:cfRule>
          <xm:sqref>G28</xm:sqref>
        </x14:conditionalFormatting>
        <x14:conditionalFormatting xmlns:xm="http://schemas.microsoft.com/office/excel/2006/main">
          <x14:cfRule type="expression" priority="165" id="{E8D7163D-C681-44AA-83D5-F55B147E378B}">
            <xm:f>'Evaluar alternativas'!$D$2&lt;5</xm:f>
            <x14:dxf>
              <fill>
                <patternFill patternType="darkGray"/>
              </fill>
            </x14:dxf>
          </x14:cfRule>
          <xm:sqref>G28</xm:sqref>
        </x14:conditionalFormatting>
        <x14:conditionalFormatting xmlns:xm="http://schemas.microsoft.com/office/excel/2006/main">
          <x14:cfRule type="expression" priority="164" id="{E662B6FA-7128-42FA-B369-1CB0749B02D0}">
            <xm:f>'Evaluar alternativas'!$D$2&lt;5</xm:f>
            <x14:dxf>
              <fill>
                <patternFill patternType="darkGray"/>
              </fill>
            </x14:dxf>
          </x14:cfRule>
          <xm:sqref>G28</xm:sqref>
        </x14:conditionalFormatting>
        <x14:conditionalFormatting xmlns:xm="http://schemas.microsoft.com/office/excel/2006/main">
          <x14:cfRule type="expression" priority="163" id="{0E61971E-F88F-48C5-90A6-97FA2FA68131}">
            <xm:f>'Evaluar alternativas'!$D$2=2</xm:f>
            <x14:dxf>
              <fill>
                <patternFill patternType="darkGray"/>
              </fill>
            </x14:dxf>
          </x14:cfRule>
          <xm:sqref>E34:E35</xm:sqref>
        </x14:conditionalFormatting>
        <x14:conditionalFormatting xmlns:xm="http://schemas.microsoft.com/office/excel/2006/main">
          <x14:cfRule type="expression" priority="162" id="{D0A57CF8-2C3E-4E95-BB5C-8CCDBB45DF52}">
            <xm:f>'Evaluar alternativas'!$D$2=2</xm:f>
            <x14:dxf>
              <fill>
                <patternFill patternType="darkGray"/>
              </fill>
            </x14:dxf>
          </x14:cfRule>
          <xm:sqref>E36</xm:sqref>
        </x14:conditionalFormatting>
        <x14:conditionalFormatting xmlns:xm="http://schemas.microsoft.com/office/excel/2006/main">
          <x14:cfRule type="expression" priority="161" id="{CBCBB8C1-95A0-4063-A40A-BF13C9191B96}">
            <xm:f>'Evaluar alternativas'!$D$2=2</xm:f>
            <x14:dxf>
              <fill>
                <patternFill patternType="darkGray"/>
              </fill>
            </x14:dxf>
          </x14:cfRule>
          <xm:sqref>E36</xm:sqref>
        </x14:conditionalFormatting>
        <x14:conditionalFormatting xmlns:xm="http://schemas.microsoft.com/office/excel/2006/main">
          <x14:cfRule type="expression" priority="160" id="{B6BCB632-298E-4373-AEB3-961CCB7C7872}">
            <xm:f>'Evaluar alternativas'!$D$2&lt;4</xm:f>
            <x14:dxf>
              <fill>
                <patternFill patternType="darkGray"/>
              </fill>
            </x14:dxf>
          </x14:cfRule>
          <xm:sqref>F34:F36</xm:sqref>
        </x14:conditionalFormatting>
        <x14:conditionalFormatting xmlns:xm="http://schemas.microsoft.com/office/excel/2006/main">
          <x14:cfRule type="expression" priority="159" id="{0769EA48-9036-4C7E-BFF1-299001759C87}">
            <xm:f>'Evaluar alternativas'!$D$2=2</xm:f>
            <x14:dxf>
              <fill>
                <patternFill patternType="darkGray"/>
              </fill>
            </x14:dxf>
          </x14:cfRule>
          <xm:sqref>F37</xm:sqref>
        </x14:conditionalFormatting>
        <x14:conditionalFormatting xmlns:xm="http://schemas.microsoft.com/office/excel/2006/main">
          <x14:cfRule type="expression" priority="158" id="{F97233BD-8283-47B2-9306-3FCEC51F24E8}">
            <xm:f>'Evaluar alternativas'!$D$2&lt;4</xm:f>
            <x14:dxf>
              <fill>
                <patternFill patternType="darkGray"/>
              </fill>
            </x14:dxf>
          </x14:cfRule>
          <xm:sqref>F37</xm:sqref>
        </x14:conditionalFormatting>
        <x14:conditionalFormatting xmlns:xm="http://schemas.microsoft.com/office/excel/2006/main">
          <x14:cfRule type="expression" priority="157" id="{BA71B57D-5ACC-491E-A605-2447411C6BEF}">
            <xm:f>'Evaluar alternativas'!$D$2&lt;4</xm:f>
            <x14:dxf>
              <fill>
                <patternFill patternType="darkGray"/>
              </fill>
            </x14:dxf>
          </x14:cfRule>
          <xm:sqref>F37</xm:sqref>
        </x14:conditionalFormatting>
        <x14:conditionalFormatting xmlns:xm="http://schemas.microsoft.com/office/excel/2006/main">
          <x14:cfRule type="expression" priority="156" id="{744701C4-7EFA-4305-B94D-61D184064006}">
            <xm:f>'Evaluar alternativas'!$D$2&lt;5</xm:f>
            <x14:dxf>
              <fill>
                <patternFill patternType="darkGray"/>
              </fill>
            </x14:dxf>
          </x14:cfRule>
          <xm:sqref>G34:G37</xm:sqref>
        </x14:conditionalFormatting>
        <x14:conditionalFormatting xmlns:xm="http://schemas.microsoft.com/office/excel/2006/main">
          <x14:cfRule type="expression" priority="155" id="{37B88660-54AA-47C0-BD6C-F03C7349461F}">
            <xm:f>'Evaluar alternativas'!$D$2=2</xm:f>
            <x14:dxf>
              <fill>
                <patternFill patternType="darkGray"/>
              </fill>
            </x14:dxf>
          </x14:cfRule>
          <xm:sqref>G38</xm:sqref>
        </x14:conditionalFormatting>
        <x14:conditionalFormatting xmlns:xm="http://schemas.microsoft.com/office/excel/2006/main">
          <x14:cfRule type="expression" priority="154" id="{5C867AEB-82AC-4193-9E92-2A6D563FF024}">
            <xm:f>'Evaluar alternativas'!$D$2&lt;4</xm:f>
            <x14:dxf>
              <fill>
                <patternFill patternType="darkGray"/>
              </fill>
            </x14:dxf>
          </x14:cfRule>
          <xm:sqref>G38</xm:sqref>
        </x14:conditionalFormatting>
        <x14:conditionalFormatting xmlns:xm="http://schemas.microsoft.com/office/excel/2006/main">
          <x14:cfRule type="expression" priority="153" id="{42A38AA7-6C65-447D-9AC0-2FCCF184751C}">
            <xm:f>'Evaluar alternativas'!$D$2&lt;5</xm:f>
            <x14:dxf>
              <fill>
                <patternFill patternType="darkGray"/>
              </fill>
            </x14:dxf>
          </x14:cfRule>
          <xm:sqref>G38</xm:sqref>
        </x14:conditionalFormatting>
        <x14:conditionalFormatting xmlns:xm="http://schemas.microsoft.com/office/excel/2006/main">
          <x14:cfRule type="expression" priority="152" id="{6FE80F36-74B1-494A-8B83-50942307991A}">
            <xm:f>'Evaluar alternativas'!$D$2&lt;5</xm:f>
            <x14:dxf>
              <fill>
                <patternFill patternType="darkGray"/>
              </fill>
            </x14:dxf>
          </x14:cfRule>
          <xm:sqref>G38</xm:sqref>
        </x14:conditionalFormatting>
        <x14:conditionalFormatting xmlns:xm="http://schemas.microsoft.com/office/excel/2006/main">
          <x14:cfRule type="expression" priority="151" id="{0762FA1E-9184-47F3-9A35-0A82B6DCD0F7}">
            <xm:f>'Evaluar alternativas'!$D$2=2</xm:f>
            <x14:dxf>
              <fill>
                <patternFill patternType="darkGray"/>
              </fill>
            </x14:dxf>
          </x14:cfRule>
          <xm:sqref>E46</xm:sqref>
        </x14:conditionalFormatting>
        <x14:conditionalFormatting xmlns:xm="http://schemas.microsoft.com/office/excel/2006/main">
          <x14:cfRule type="expression" priority="150" id="{269E9BF0-0B0F-482A-AE3E-9EC8761C8A61}">
            <xm:f>'Evaluar alternativas'!$D$2=2</xm:f>
            <x14:dxf>
              <fill>
                <patternFill patternType="darkGray"/>
              </fill>
            </x14:dxf>
          </x14:cfRule>
          <xm:sqref>E46</xm:sqref>
        </x14:conditionalFormatting>
        <x14:conditionalFormatting xmlns:xm="http://schemas.microsoft.com/office/excel/2006/main">
          <x14:cfRule type="expression" priority="149" id="{1C6B9797-88AD-43DA-B894-6BCA4B4BB8D3}">
            <xm:f>'Evaluar alternativas'!$D$2=2</xm:f>
            <x14:dxf>
              <fill>
                <patternFill patternType="darkGray"/>
              </fill>
            </x14:dxf>
          </x14:cfRule>
          <xm:sqref>F47</xm:sqref>
        </x14:conditionalFormatting>
        <x14:conditionalFormatting xmlns:xm="http://schemas.microsoft.com/office/excel/2006/main">
          <x14:cfRule type="expression" priority="148" id="{2497F25A-BE7D-4F5D-A59F-2BD9C9B8FF07}">
            <xm:f>'Evaluar alternativas'!$D$2&lt;4</xm:f>
            <x14:dxf>
              <fill>
                <patternFill patternType="darkGray"/>
              </fill>
            </x14:dxf>
          </x14:cfRule>
          <xm:sqref>F47</xm:sqref>
        </x14:conditionalFormatting>
        <x14:conditionalFormatting xmlns:xm="http://schemas.microsoft.com/office/excel/2006/main">
          <x14:cfRule type="expression" priority="147" id="{1D2296C5-0359-4DCD-BBAE-F113D0BB6A0C}">
            <xm:f>'Evaluar alternativas'!$D$2&lt;4</xm:f>
            <x14:dxf>
              <fill>
                <patternFill patternType="darkGray"/>
              </fill>
            </x14:dxf>
          </x14:cfRule>
          <xm:sqref>F47</xm:sqref>
        </x14:conditionalFormatting>
        <x14:conditionalFormatting xmlns:xm="http://schemas.microsoft.com/office/excel/2006/main">
          <x14:cfRule type="expression" priority="146" id="{055ACB4D-5907-40AB-8B11-5CB58FD2A02E}">
            <xm:f>'Evaluar alternativas'!$D$2=2</xm:f>
            <x14:dxf>
              <fill>
                <patternFill patternType="darkGray"/>
              </fill>
            </x14:dxf>
          </x14:cfRule>
          <xm:sqref>G48</xm:sqref>
        </x14:conditionalFormatting>
        <x14:conditionalFormatting xmlns:xm="http://schemas.microsoft.com/office/excel/2006/main">
          <x14:cfRule type="expression" priority="145" id="{95BADD9B-CCF5-4F3C-84BA-0E5AAF8883E5}">
            <xm:f>'Evaluar alternativas'!$D$2&lt;4</xm:f>
            <x14:dxf>
              <fill>
                <patternFill patternType="darkGray"/>
              </fill>
            </x14:dxf>
          </x14:cfRule>
          <xm:sqref>G48</xm:sqref>
        </x14:conditionalFormatting>
        <x14:conditionalFormatting xmlns:xm="http://schemas.microsoft.com/office/excel/2006/main">
          <x14:cfRule type="expression" priority="144" id="{568234FB-D62C-4BDC-A1FC-E2F2C4C24CB6}">
            <xm:f>'Evaluar alternativas'!$D$2&lt;5</xm:f>
            <x14:dxf>
              <fill>
                <patternFill patternType="darkGray"/>
              </fill>
            </x14:dxf>
          </x14:cfRule>
          <xm:sqref>G48</xm:sqref>
        </x14:conditionalFormatting>
        <x14:conditionalFormatting xmlns:xm="http://schemas.microsoft.com/office/excel/2006/main">
          <x14:cfRule type="expression" priority="143" id="{846A2036-460B-4E2F-B77E-001BC8D117DF}">
            <xm:f>'Evaluar alternativas'!$D$2&lt;5</xm:f>
            <x14:dxf>
              <fill>
                <patternFill patternType="darkGray"/>
              </fill>
            </x14:dxf>
          </x14:cfRule>
          <xm:sqref>G48</xm:sqref>
        </x14:conditionalFormatting>
        <x14:conditionalFormatting xmlns:xm="http://schemas.microsoft.com/office/excel/2006/main">
          <x14:cfRule type="expression" priority="142" id="{22294560-CDC4-40ED-9C87-028347BBA9E8}">
            <xm:f>'Evaluar alternativas'!$D$2=2</xm:f>
            <x14:dxf>
              <fill>
                <patternFill patternType="darkGray"/>
              </fill>
            </x14:dxf>
          </x14:cfRule>
          <xm:sqref>E44:E45</xm:sqref>
        </x14:conditionalFormatting>
        <x14:conditionalFormatting xmlns:xm="http://schemas.microsoft.com/office/excel/2006/main">
          <x14:cfRule type="expression" priority="141" id="{EE9784A1-9CC1-4341-992B-A4FDF528A178}">
            <xm:f>'Evaluar alternativas'!$D$2&lt;4</xm:f>
            <x14:dxf>
              <fill>
                <patternFill patternType="darkGray"/>
              </fill>
            </x14:dxf>
          </x14:cfRule>
          <xm:sqref>F44:F46</xm:sqref>
        </x14:conditionalFormatting>
        <x14:conditionalFormatting xmlns:xm="http://schemas.microsoft.com/office/excel/2006/main">
          <x14:cfRule type="expression" priority="140" id="{F7266B1D-5E3D-43BA-BA44-6A5815938E24}">
            <xm:f>'Evaluar alternativas'!$D$2&lt;5</xm:f>
            <x14:dxf>
              <fill>
                <patternFill patternType="darkGray"/>
              </fill>
            </x14:dxf>
          </x14:cfRule>
          <xm:sqref>G44:G47</xm:sqref>
        </x14:conditionalFormatting>
        <x14:conditionalFormatting xmlns:xm="http://schemas.microsoft.com/office/excel/2006/main">
          <x14:cfRule type="expression" priority="139" id="{C771B520-7215-443A-BEAA-D616C2964CB5}">
            <xm:f>'Evaluar alternativas'!$D$2=2</xm:f>
            <x14:dxf>
              <fill>
                <patternFill patternType="darkGray"/>
              </fill>
            </x14:dxf>
          </x14:cfRule>
          <xm:sqref>E56</xm:sqref>
        </x14:conditionalFormatting>
        <x14:conditionalFormatting xmlns:xm="http://schemas.microsoft.com/office/excel/2006/main">
          <x14:cfRule type="expression" priority="138" id="{A24D6E65-13EA-4055-A6A5-A9918538F35B}">
            <xm:f>'Evaluar alternativas'!$D$2=2</xm:f>
            <x14:dxf>
              <fill>
                <patternFill patternType="darkGray"/>
              </fill>
            </x14:dxf>
          </x14:cfRule>
          <xm:sqref>E56</xm:sqref>
        </x14:conditionalFormatting>
        <x14:conditionalFormatting xmlns:xm="http://schemas.microsoft.com/office/excel/2006/main">
          <x14:cfRule type="expression" priority="137" id="{0F1E4B2E-35C1-4AB7-9A90-C809E134989F}">
            <xm:f>'Evaluar alternativas'!$D$2=2</xm:f>
            <x14:dxf>
              <fill>
                <patternFill patternType="darkGray"/>
              </fill>
            </x14:dxf>
          </x14:cfRule>
          <xm:sqref>F57</xm:sqref>
        </x14:conditionalFormatting>
        <x14:conditionalFormatting xmlns:xm="http://schemas.microsoft.com/office/excel/2006/main">
          <x14:cfRule type="expression" priority="136" id="{A139B882-FD6A-4D73-9B51-0F8DA004F46C}">
            <xm:f>'Evaluar alternativas'!$D$2&lt;4</xm:f>
            <x14:dxf>
              <fill>
                <patternFill patternType="darkGray"/>
              </fill>
            </x14:dxf>
          </x14:cfRule>
          <xm:sqref>F57</xm:sqref>
        </x14:conditionalFormatting>
        <x14:conditionalFormatting xmlns:xm="http://schemas.microsoft.com/office/excel/2006/main">
          <x14:cfRule type="expression" priority="135" id="{C3C8B753-A16F-4BE8-9AD6-1B5FF1AB6D3B}">
            <xm:f>'Evaluar alternativas'!$D$2&lt;4</xm:f>
            <x14:dxf>
              <fill>
                <patternFill patternType="darkGray"/>
              </fill>
            </x14:dxf>
          </x14:cfRule>
          <xm:sqref>F57</xm:sqref>
        </x14:conditionalFormatting>
        <x14:conditionalFormatting xmlns:xm="http://schemas.microsoft.com/office/excel/2006/main">
          <x14:cfRule type="expression" priority="134" id="{1DB54F82-3EC5-4B51-A53B-9AAF0430DC6E}">
            <xm:f>'Evaluar alternativas'!$D$2=2</xm:f>
            <x14:dxf>
              <fill>
                <patternFill patternType="darkGray"/>
              </fill>
            </x14:dxf>
          </x14:cfRule>
          <xm:sqref>G58</xm:sqref>
        </x14:conditionalFormatting>
        <x14:conditionalFormatting xmlns:xm="http://schemas.microsoft.com/office/excel/2006/main">
          <x14:cfRule type="expression" priority="133" id="{FBF0602C-7A97-4689-9E95-BB7511BEF269}">
            <xm:f>'Evaluar alternativas'!$D$2&lt;4</xm:f>
            <x14:dxf>
              <fill>
                <patternFill patternType="darkGray"/>
              </fill>
            </x14:dxf>
          </x14:cfRule>
          <xm:sqref>G58</xm:sqref>
        </x14:conditionalFormatting>
        <x14:conditionalFormatting xmlns:xm="http://schemas.microsoft.com/office/excel/2006/main">
          <x14:cfRule type="expression" priority="132" id="{5BAB9406-41D7-41B6-98B7-04BD06474B0C}">
            <xm:f>'Evaluar alternativas'!$D$2&lt;5</xm:f>
            <x14:dxf>
              <fill>
                <patternFill patternType="darkGray"/>
              </fill>
            </x14:dxf>
          </x14:cfRule>
          <xm:sqref>G58</xm:sqref>
        </x14:conditionalFormatting>
        <x14:conditionalFormatting xmlns:xm="http://schemas.microsoft.com/office/excel/2006/main">
          <x14:cfRule type="expression" priority="131" id="{F58D5AA4-1C32-4285-93F6-0ACD82F06346}">
            <xm:f>'Evaluar alternativas'!$D$2&lt;5</xm:f>
            <x14:dxf>
              <fill>
                <patternFill patternType="darkGray"/>
              </fill>
            </x14:dxf>
          </x14:cfRule>
          <xm:sqref>G58</xm:sqref>
        </x14:conditionalFormatting>
        <x14:conditionalFormatting xmlns:xm="http://schemas.microsoft.com/office/excel/2006/main">
          <x14:cfRule type="expression" priority="130" id="{C08FAC17-35E5-4766-86C4-BDE8CB8F4777}">
            <xm:f>'Evaluar alternativas'!$D$2=2</xm:f>
            <x14:dxf>
              <fill>
                <patternFill patternType="darkGray"/>
              </fill>
            </x14:dxf>
          </x14:cfRule>
          <xm:sqref>E54:E55</xm:sqref>
        </x14:conditionalFormatting>
        <x14:conditionalFormatting xmlns:xm="http://schemas.microsoft.com/office/excel/2006/main">
          <x14:cfRule type="expression" priority="129" id="{75813D78-5265-449C-BACA-9F58A28C310B}">
            <xm:f>'Evaluar alternativas'!$D$2&lt;4</xm:f>
            <x14:dxf>
              <fill>
                <patternFill patternType="darkGray"/>
              </fill>
            </x14:dxf>
          </x14:cfRule>
          <xm:sqref>F54:F56</xm:sqref>
        </x14:conditionalFormatting>
        <x14:conditionalFormatting xmlns:xm="http://schemas.microsoft.com/office/excel/2006/main">
          <x14:cfRule type="expression" priority="128" id="{A4B657C6-7EAF-4A39-A426-567C7BB858F4}">
            <xm:f>'Evaluar alternativas'!$D$2&lt;5</xm:f>
            <x14:dxf>
              <fill>
                <patternFill patternType="darkGray"/>
              </fill>
            </x14:dxf>
          </x14:cfRule>
          <xm:sqref>G54:G57</xm:sqref>
        </x14:conditionalFormatting>
        <x14:conditionalFormatting xmlns:xm="http://schemas.microsoft.com/office/excel/2006/main">
          <x14:cfRule type="expression" priority="127" id="{B9BE5BD2-52E4-40AB-9D0C-A18A52DF03DF}">
            <xm:f>'Evaluar alternativas'!$D$2=2</xm:f>
            <x14:dxf>
              <fill>
                <patternFill patternType="darkGray"/>
              </fill>
            </x14:dxf>
          </x14:cfRule>
          <xm:sqref>E66</xm:sqref>
        </x14:conditionalFormatting>
        <x14:conditionalFormatting xmlns:xm="http://schemas.microsoft.com/office/excel/2006/main">
          <x14:cfRule type="expression" priority="126" id="{38ED1FD6-AE19-4517-A4B0-4E26DD29E874}">
            <xm:f>'Evaluar alternativas'!$D$2=2</xm:f>
            <x14:dxf>
              <fill>
                <patternFill patternType="darkGray"/>
              </fill>
            </x14:dxf>
          </x14:cfRule>
          <xm:sqref>E66</xm:sqref>
        </x14:conditionalFormatting>
        <x14:conditionalFormatting xmlns:xm="http://schemas.microsoft.com/office/excel/2006/main">
          <x14:cfRule type="expression" priority="125" id="{781B4BDE-E49A-4CB1-B0C8-5E012FB76107}">
            <xm:f>'Evaluar alternativas'!$D$2=2</xm:f>
            <x14:dxf>
              <fill>
                <patternFill patternType="darkGray"/>
              </fill>
            </x14:dxf>
          </x14:cfRule>
          <xm:sqref>F67</xm:sqref>
        </x14:conditionalFormatting>
        <x14:conditionalFormatting xmlns:xm="http://schemas.microsoft.com/office/excel/2006/main">
          <x14:cfRule type="expression" priority="124" id="{A324D8A9-1FD3-4209-A97E-144B3F3F30CE}">
            <xm:f>'Evaluar alternativas'!$D$2&lt;4</xm:f>
            <x14:dxf>
              <fill>
                <patternFill patternType="darkGray"/>
              </fill>
            </x14:dxf>
          </x14:cfRule>
          <xm:sqref>F67</xm:sqref>
        </x14:conditionalFormatting>
        <x14:conditionalFormatting xmlns:xm="http://schemas.microsoft.com/office/excel/2006/main">
          <x14:cfRule type="expression" priority="123" id="{7253AB44-A85F-46A2-8800-AB07C6E088E2}">
            <xm:f>'Evaluar alternativas'!$D$2&lt;4</xm:f>
            <x14:dxf>
              <fill>
                <patternFill patternType="darkGray"/>
              </fill>
            </x14:dxf>
          </x14:cfRule>
          <xm:sqref>F67</xm:sqref>
        </x14:conditionalFormatting>
        <x14:conditionalFormatting xmlns:xm="http://schemas.microsoft.com/office/excel/2006/main">
          <x14:cfRule type="expression" priority="122" id="{EE92525D-2394-450B-977E-21D5E5EC6E4F}">
            <xm:f>'Evaluar alternativas'!$D$2=2</xm:f>
            <x14:dxf>
              <fill>
                <patternFill patternType="darkGray"/>
              </fill>
            </x14:dxf>
          </x14:cfRule>
          <xm:sqref>G68</xm:sqref>
        </x14:conditionalFormatting>
        <x14:conditionalFormatting xmlns:xm="http://schemas.microsoft.com/office/excel/2006/main">
          <x14:cfRule type="expression" priority="121" id="{57E1C9BC-D982-4176-B8CF-DC6FF47FA69A}">
            <xm:f>'Evaluar alternativas'!$D$2&lt;4</xm:f>
            <x14:dxf>
              <fill>
                <patternFill patternType="darkGray"/>
              </fill>
            </x14:dxf>
          </x14:cfRule>
          <xm:sqref>G68</xm:sqref>
        </x14:conditionalFormatting>
        <x14:conditionalFormatting xmlns:xm="http://schemas.microsoft.com/office/excel/2006/main">
          <x14:cfRule type="expression" priority="120" id="{F45EC24F-0047-4EC4-B448-3E29EBFD3A75}">
            <xm:f>'Evaluar alternativas'!$D$2&lt;5</xm:f>
            <x14:dxf>
              <fill>
                <patternFill patternType="darkGray"/>
              </fill>
            </x14:dxf>
          </x14:cfRule>
          <xm:sqref>G68</xm:sqref>
        </x14:conditionalFormatting>
        <x14:conditionalFormatting xmlns:xm="http://schemas.microsoft.com/office/excel/2006/main">
          <x14:cfRule type="expression" priority="119" id="{80F54B9C-1219-4793-8C9A-D13420CA0930}">
            <xm:f>'Evaluar alternativas'!$D$2&lt;5</xm:f>
            <x14:dxf>
              <fill>
                <patternFill patternType="darkGray"/>
              </fill>
            </x14:dxf>
          </x14:cfRule>
          <xm:sqref>G68</xm:sqref>
        </x14:conditionalFormatting>
        <x14:conditionalFormatting xmlns:xm="http://schemas.microsoft.com/office/excel/2006/main">
          <x14:cfRule type="expression" priority="118" id="{7043F8D8-D72F-481F-82F9-434408F421D8}">
            <xm:f>'Evaluar alternativas'!$D$2=2</xm:f>
            <x14:dxf>
              <fill>
                <patternFill patternType="darkGray"/>
              </fill>
            </x14:dxf>
          </x14:cfRule>
          <xm:sqref>E64:E65</xm:sqref>
        </x14:conditionalFormatting>
        <x14:conditionalFormatting xmlns:xm="http://schemas.microsoft.com/office/excel/2006/main">
          <x14:cfRule type="expression" priority="117" id="{A1210CEF-8CBC-4ED0-A237-61B9C661563C}">
            <xm:f>'Evaluar alternativas'!$D$2&lt;4</xm:f>
            <x14:dxf>
              <fill>
                <patternFill patternType="darkGray"/>
              </fill>
            </x14:dxf>
          </x14:cfRule>
          <xm:sqref>F64:F66</xm:sqref>
        </x14:conditionalFormatting>
        <x14:conditionalFormatting xmlns:xm="http://schemas.microsoft.com/office/excel/2006/main">
          <x14:cfRule type="expression" priority="116" id="{BC64AC76-9A68-437D-AD7E-F629AF2743B9}">
            <xm:f>'Evaluar alternativas'!$D$2&lt;5</xm:f>
            <x14:dxf>
              <fill>
                <patternFill patternType="darkGray"/>
              </fill>
            </x14:dxf>
          </x14:cfRule>
          <xm:sqref>G64:G67</xm:sqref>
        </x14:conditionalFormatting>
        <x14:conditionalFormatting xmlns:xm="http://schemas.microsoft.com/office/excel/2006/main">
          <x14:cfRule type="expression" priority="115" id="{0C3C45EF-97DD-4A80-ADC2-55C03364E31D}">
            <xm:f>'Evaluar alternativas'!$D$2=2</xm:f>
            <x14:dxf>
              <fill>
                <patternFill patternType="darkGray"/>
              </fill>
            </x14:dxf>
          </x14:cfRule>
          <xm:sqref>E76</xm:sqref>
        </x14:conditionalFormatting>
        <x14:conditionalFormatting xmlns:xm="http://schemas.microsoft.com/office/excel/2006/main">
          <x14:cfRule type="expression" priority="114" id="{EC3FD66B-5C9C-4100-8F83-3DCE206EE289}">
            <xm:f>'Evaluar alternativas'!$D$2=2</xm:f>
            <x14:dxf>
              <fill>
                <patternFill patternType="darkGray"/>
              </fill>
            </x14:dxf>
          </x14:cfRule>
          <xm:sqref>E76</xm:sqref>
        </x14:conditionalFormatting>
        <x14:conditionalFormatting xmlns:xm="http://schemas.microsoft.com/office/excel/2006/main">
          <x14:cfRule type="expression" priority="113" id="{0A62D13C-7802-4F1B-81C9-1A986619AEFB}">
            <xm:f>'Evaluar alternativas'!$D$2=2</xm:f>
            <x14:dxf>
              <fill>
                <patternFill patternType="darkGray"/>
              </fill>
            </x14:dxf>
          </x14:cfRule>
          <xm:sqref>F77</xm:sqref>
        </x14:conditionalFormatting>
        <x14:conditionalFormatting xmlns:xm="http://schemas.microsoft.com/office/excel/2006/main">
          <x14:cfRule type="expression" priority="112" id="{C4594075-4622-4780-B6E9-6AAF2EE8BA80}">
            <xm:f>'Evaluar alternativas'!$D$2&lt;4</xm:f>
            <x14:dxf>
              <fill>
                <patternFill patternType="darkGray"/>
              </fill>
            </x14:dxf>
          </x14:cfRule>
          <xm:sqref>F77</xm:sqref>
        </x14:conditionalFormatting>
        <x14:conditionalFormatting xmlns:xm="http://schemas.microsoft.com/office/excel/2006/main">
          <x14:cfRule type="expression" priority="111" id="{7CFA23B5-A36F-4080-9131-ED9E9EAF168D}">
            <xm:f>'Evaluar alternativas'!$D$2&lt;4</xm:f>
            <x14:dxf>
              <fill>
                <patternFill patternType="darkGray"/>
              </fill>
            </x14:dxf>
          </x14:cfRule>
          <xm:sqref>F77</xm:sqref>
        </x14:conditionalFormatting>
        <x14:conditionalFormatting xmlns:xm="http://schemas.microsoft.com/office/excel/2006/main">
          <x14:cfRule type="expression" priority="110" id="{FF46597E-55BB-4837-83DE-0A75F003E42A}">
            <xm:f>'Evaluar alternativas'!$D$2=2</xm:f>
            <x14:dxf>
              <fill>
                <patternFill patternType="darkGray"/>
              </fill>
            </x14:dxf>
          </x14:cfRule>
          <xm:sqref>G78</xm:sqref>
        </x14:conditionalFormatting>
        <x14:conditionalFormatting xmlns:xm="http://schemas.microsoft.com/office/excel/2006/main">
          <x14:cfRule type="expression" priority="109" id="{EAF182C3-6792-49DC-B6FA-8163F13AA991}">
            <xm:f>'Evaluar alternativas'!$D$2&lt;4</xm:f>
            <x14:dxf>
              <fill>
                <patternFill patternType="darkGray"/>
              </fill>
            </x14:dxf>
          </x14:cfRule>
          <xm:sqref>G78</xm:sqref>
        </x14:conditionalFormatting>
        <x14:conditionalFormatting xmlns:xm="http://schemas.microsoft.com/office/excel/2006/main">
          <x14:cfRule type="expression" priority="108" id="{67C3F472-A5FB-483C-9583-9E174F917FC0}">
            <xm:f>'Evaluar alternativas'!$D$2&lt;5</xm:f>
            <x14:dxf>
              <fill>
                <patternFill patternType="darkGray"/>
              </fill>
            </x14:dxf>
          </x14:cfRule>
          <xm:sqref>G78</xm:sqref>
        </x14:conditionalFormatting>
        <x14:conditionalFormatting xmlns:xm="http://schemas.microsoft.com/office/excel/2006/main">
          <x14:cfRule type="expression" priority="107" id="{B0F60B9D-C999-4C12-A9BC-D07713404F39}">
            <xm:f>'Evaluar alternativas'!$D$2&lt;5</xm:f>
            <x14:dxf>
              <fill>
                <patternFill patternType="darkGray"/>
              </fill>
            </x14:dxf>
          </x14:cfRule>
          <xm:sqref>G78</xm:sqref>
        </x14:conditionalFormatting>
        <x14:conditionalFormatting xmlns:xm="http://schemas.microsoft.com/office/excel/2006/main">
          <x14:cfRule type="expression" priority="106" id="{1CC7AF94-C527-4D92-B2C9-9017B13D8072}">
            <xm:f>'Evaluar alternativas'!$D$2=2</xm:f>
            <x14:dxf>
              <fill>
                <patternFill patternType="darkGray"/>
              </fill>
            </x14:dxf>
          </x14:cfRule>
          <xm:sqref>E74:E75</xm:sqref>
        </x14:conditionalFormatting>
        <x14:conditionalFormatting xmlns:xm="http://schemas.microsoft.com/office/excel/2006/main">
          <x14:cfRule type="expression" priority="105" id="{22CD7671-3948-4E1E-9DDC-4D4CDEF7DB58}">
            <xm:f>'Evaluar alternativas'!$D$2&lt;4</xm:f>
            <x14:dxf>
              <fill>
                <patternFill patternType="darkGray"/>
              </fill>
            </x14:dxf>
          </x14:cfRule>
          <xm:sqref>F74:F76</xm:sqref>
        </x14:conditionalFormatting>
        <x14:conditionalFormatting xmlns:xm="http://schemas.microsoft.com/office/excel/2006/main">
          <x14:cfRule type="expression" priority="104" id="{1252BE86-3F1A-4E15-B0AF-5D88FF078016}">
            <xm:f>'Evaluar alternativas'!$D$2&lt;5</xm:f>
            <x14:dxf>
              <fill>
                <patternFill patternType="darkGray"/>
              </fill>
            </x14:dxf>
          </x14:cfRule>
          <xm:sqref>G74:G77</xm:sqref>
        </x14:conditionalFormatting>
        <x14:conditionalFormatting xmlns:xm="http://schemas.microsoft.com/office/excel/2006/main">
          <x14:cfRule type="expression" priority="103" id="{4F8778B9-C057-4846-993B-4971AEB950F6}">
            <xm:f>'Evaluar alternativas'!$D$2=2</xm:f>
            <x14:dxf>
              <fill>
                <patternFill patternType="darkGray"/>
              </fill>
            </x14:dxf>
          </x14:cfRule>
          <xm:sqref>E86</xm:sqref>
        </x14:conditionalFormatting>
        <x14:conditionalFormatting xmlns:xm="http://schemas.microsoft.com/office/excel/2006/main">
          <x14:cfRule type="expression" priority="102" id="{4198EF60-B5E7-4FA3-9BD9-3A107082D3C5}">
            <xm:f>'Evaluar alternativas'!$D$2=2</xm:f>
            <x14:dxf>
              <fill>
                <patternFill patternType="darkGray"/>
              </fill>
            </x14:dxf>
          </x14:cfRule>
          <xm:sqref>E86</xm:sqref>
        </x14:conditionalFormatting>
        <x14:conditionalFormatting xmlns:xm="http://schemas.microsoft.com/office/excel/2006/main">
          <x14:cfRule type="expression" priority="101" id="{9F6C02ED-EA05-427F-BBF4-579468AFC867}">
            <xm:f>'Evaluar alternativas'!$D$2=2</xm:f>
            <x14:dxf>
              <fill>
                <patternFill patternType="darkGray"/>
              </fill>
            </x14:dxf>
          </x14:cfRule>
          <xm:sqref>F87</xm:sqref>
        </x14:conditionalFormatting>
        <x14:conditionalFormatting xmlns:xm="http://schemas.microsoft.com/office/excel/2006/main">
          <x14:cfRule type="expression" priority="100" id="{7B48CF4B-DF56-4696-B160-BDCE232EB213}">
            <xm:f>'Evaluar alternativas'!$D$2&lt;4</xm:f>
            <x14:dxf>
              <fill>
                <patternFill patternType="darkGray"/>
              </fill>
            </x14:dxf>
          </x14:cfRule>
          <xm:sqref>F87</xm:sqref>
        </x14:conditionalFormatting>
        <x14:conditionalFormatting xmlns:xm="http://schemas.microsoft.com/office/excel/2006/main">
          <x14:cfRule type="expression" priority="99" id="{09FFD5A0-F833-4694-BF7F-B746C12E98F6}">
            <xm:f>'Evaluar alternativas'!$D$2&lt;4</xm:f>
            <x14:dxf>
              <fill>
                <patternFill patternType="darkGray"/>
              </fill>
            </x14:dxf>
          </x14:cfRule>
          <xm:sqref>F87</xm:sqref>
        </x14:conditionalFormatting>
        <x14:conditionalFormatting xmlns:xm="http://schemas.microsoft.com/office/excel/2006/main">
          <x14:cfRule type="expression" priority="98" id="{57B4473D-E9A3-45F4-BB2C-0BD2618469F4}">
            <xm:f>'Evaluar alternativas'!$D$2=2</xm:f>
            <x14:dxf>
              <fill>
                <patternFill patternType="darkGray"/>
              </fill>
            </x14:dxf>
          </x14:cfRule>
          <xm:sqref>G88</xm:sqref>
        </x14:conditionalFormatting>
        <x14:conditionalFormatting xmlns:xm="http://schemas.microsoft.com/office/excel/2006/main">
          <x14:cfRule type="expression" priority="97" id="{EBC6047B-A8F2-4A48-B6AD-638F7D978814}">
            <xm:f>'Evaluar alternativas'!$D$2&lt;4</xm:f>
            <x14:dxf>
              <fill>
                <patternFill patternType="darkGray"/>
              </fill>
            </x14:dxf>
          </x14:cfRule>
          <xm:sqref>G88</xm:sqref>
        </x14:conditionalFormatting>
        <x14:conditionalFormatting xmlns:xm="http://schemas.microsoft.com/office/excel/2006/main">
          <x14:cfRule type="expression" priority="96" id="{3AC6986F-AD7C-4A14-84B3-9B91963192AA}">
            <xm:f>'Evaluar alternativas'!$D$2&lt;5</xm:f>
            <x14:dxf>
              <fill>
                <patternFill patternType="darkGray"/>
              </fill>
            </x14:dxf>
          </x14:cfRule>
          <xm:sqref>G88</xm:sqref>
        </x14:conditionalFormatting>
        <x14:conditionalFormatting xmlns:xm="http://schemas.microsoft.com/office/excel/2006/main">
          <x14:cfRule type="expression" priority="95" id="{51D6606E-844C-4F80-8582-11164E58575B}">
            <xm:f>'Evaluar alternativas'!$D$2&lt;5</xm:f>
            <x14:dxf>
              <fill>
                <patternFill patternType="darkGray"/>
              </fill>
            </x14:dxf>
          </x14:cfRule>
          <xm:sqref>G88</xm:sqref>
        </x14:conditionalFormatting>
        <x14:conditionalFormatting xmlns:xm="http://schemas.microsoft.com/office/excel/2006/main">
          <x14:cfRule type="expression" priority="94" id="{A8E15D2C-F0E6-42E1-A109-0063EDB501D8}">
            <xm:f>'Evaluar alternativas'!$D$2=2</xm:f>
            <x14:dxf>
              <fill>
                <patternFill patternType="darkGray"/>
              </fill>
            </x14:dxf>
          </x14:cfRule>
          <xm:sqref>E84:E85</xm:sqref>
        </x14:conditionalFormatting>
        <x14:conditionalFormatting xmlns:xm="http://schemas.microsoft.com/office/excel/2006/main">
          <x14:cfRule type="expression" priority="93" id="{FA797A76-6E14-4D97-8223-BD75057E4485}">
            <xm:f>'Evaluar alternativas'!$D$2&lt;4</xm:f>
            <x14:dxf>
              <fill>
                <patternFill patternType="darkGray"/>
              </fill>
            </x14:dxf>
          </x14:cfRule>
          <xm:sqref>F84:F86</xm:sqref>
        </x14:conditionalFormatting>
        <x14:conditionalFormatting xmlns:xm="http://schemas.microsoft.com/office/excel/2006/main">
          <x14:cfRule type="expression" priority="92" id="{F706F664-31CE-477F-9D85-E0092800503A}">
            <xm:f>'Evaluar alternativas'!$D$2&lt;5</xm:f>
            <x14:dxf>
              <fill>
                <patternFill patternType="darkGray"/>
              </fill>
            </x14:dxf>
          </x14:cfRule>
          <xm:sqref>G84:G87</xm:sqref>
        </x14:conditionalFormatting>
        <x14:conditionalFormatting xmlns:xm="http://schemas.microsoft.com/office/excel/2006/main">
          <x14:cfRule type="expression" priority="91" id="{ED1EE037-3E91-4E95-AD5F-F732A4149511}">
            <xm:f>'Evaluar alternativas'!$D$2=2</xm:f>
            <x14:dxf>
              <fill>
                <patternFill patternType="darkGray"/>
              </fill>
            </x14:dxf>
          </x14:cfRule>
          <xm:sqref>E96</xm:sqref>
        </x14:conditionalFormatting>
        <x14:conditionalFormatting xmlns:xm="http://schemas.microsoft.com/office/excel/2006/main">
          <x14:cfRule type="expression" priority="90" id="{CD1D5A88-9B47-40DB-A943-A934B3A7A5F2}">
            <xm:f>'Evaluar alternativas'!$D$2=2</xm:f>
            <x14:dxf>
              <fill>
                <patternFill patternType="darkGray"/>
              </fill>
            </x14:dxf>
          </x14:cfRule>
          <xm:sqref>E96</xm:sqref>
        </x14:conditionalFormatting>
        <x14:conditionalFormatting xmlns:xm="http://schemas.microsoft.com/office/excel/2006/main">
          <x14:cfRule type="expression" priority="89" id="{821B1F5D-6013-4DFB-8436-AFA5B529F50B}">
            <xm:f>'Evaluar alternativas'!$D$2=2</xm:f>
            <x14:dxf>
              <fill>
                <patternFill patternType="darkGray"/>
              </fill>
            </x14:dxf>
          </x14:cfRule>
          <xm:sqref>F97</xm:sqref>
        </x14:conditionalFormatting>
        <x14:conditionalFormatting xmlns:xm="http://schemas.microsoft.com/office/excel/2006/main">
          <x14:cfRule type="expression" priority="88" id="{2995D71C-E4A4-4ECF-A787-06A672F19491}">
            <xm:f>'Evaluar alternativas'!$D$2&lt;4</xm:f>
            <x14:dxf>
              <fill>
                <patternFill patternType="darkGray"/>
              </fill>
            </x14:dxf>
          </x14:cfRule>
          <xm:sqref>F97</xm:sqref>
        </x14:conditionalFormatting>
        <x14:conditionalFormatting xmlns:xm="http://schemas.microsoft.com/office/excel/2006/main">
          <x14:cfRule type="expression" priority="87" id="{E6F4B8D7-F3E5-4C2B-A4C2-D3CD405F6102}">
            <xm:f>'Evaluar alternativas'!$D$2&lt;4</xm:f>
            <x14:dxf>
              <fill>
                <patternFill patternType="darkGray"/>
              </fill>
            </x14:dxf>
          </x14:cfRule>
          <xm:sqref>F97</xm:sqref>
        </x14:conditionalFormatting>
        <x14:conditionalFormatting xmlns:xm="http://schemas.microsoft.com/office/excel/2006/main">
          <x14:cfRule type="expression" priority="86" id="{57F159E8-8B7E-45A7-9C03-0FA3CCB7CC36}">
            <xm:f>'Evaluar alternativas'!$D$2=2</xm:f>
            <x14:dxf>
              <fill>
                <patternFill patternType="darkGray"/>
              </fill>
            </x14:dxf>
          </x14:cfRule>
          <xm:sqref>G98</xm:sqref>
        </x14:conditionalFormatting>
        <x14:conditionalFormatting xmlns:xm="http://schemas.microsoft.com/office/excel/2006/main">
          <x14:cfRule type="expression" priority="85" id="{5A61BF32-6D65-4573-93E9-90C2597A284A}">
            <xm:f>'Evaluar alternativas'!$D$2&lt;4</xm:f>
            <x14:dxf>
              <fill>
                <patternFill patternType="darkGray"/>
              </fill>
            </x14:dxf>
          </x14:cfRule>
          <xm:sqref>G98</xm:sqref>
        </x14:conditionalFormatting>
        <x14:conditionalFormatting xmlns:xm="http://schemas.microsoft.com/office/excel/2006/main">
          <x14:cfRule type="expression" priority="84" id="{CBA5D75B-155E-47BC-987D-BED5B67EF14D}">
            <xm:f>'Evaluar alternativas'!$D$2&lt;5</xm:f>
            <x14:dxf>
              <fill>
                <patternFill patternType="darkGray"/>
              </fill>
            </x14:dxf>
          </x14:cfRule>
          <xm:sqref>G98</xm:sqref>
        </x14:conditionalFormatting>
        <x14:conditionalFormatting xmlns:xm="http://schemas.microsoft.com/office/excel/2006/main">
          <x14:cfRule type="expression" priority="83" id="{D7552C80-C803-477D-9881-BF626D62981B}">
            <xm:f>'Evaluar alternativas'!$D$2&lt;5</xm:f>
            <x14:dxf>
              <fill>
                <patternFill patternType="darkGray"/>
              </fill>
            </x14:dxf>
          </x14:cfRule>
          <xm:sqref>G98</xm:sqref>
        </x14:conditionalFormatting>
        <x14:conditionalFormatting xmlns:xm="http://schemas.microsoft.com/office/excel/2006/main">
          <x14:cfRule type="expression" priority="82" id="{65946609-77A8-4776-9658-56B849841797}">
            <xm:f>'Evaluar alternativas'!$D$2=2</xm:f>
            <x14:dxf>
              <fill>
                <patternFill patternType="darkGray"/>
              </fill>
            </x14:dxf>
          </x14:cfRule>
          <xm:sqref>E94:E95</xm:sqref>
        </x14:conditionalFormatting>
        <x14:conditionalFormatting xmlns:xm="http://schemas.microsoft.com/office/excel/2006/main">
          <x14:cfRule type="expression" priority="81" id="{BEF08448-56B9-4157-A748-F2CB65969000}">
            <xm:f>'Evaluar alternativas'!$D$2&lt;4</xm:f>
            <x14:dxf>
              <fill>
                <patternFill patternType="darkGray"/>
              </fill>
            </x14:dxf>
          </x14:cfRule>
          <xm:sqref>F94:F96</xm:sqref>
        </x14:conditionalFormatting>
        <x14:conditionalFormatting xmlns:xm="http://schemas.microsoft.com/office/excel/2006/main">
          <x14:cfRule type="expression" priority="80" id="{01F549ED-7177-42A9-83C3-B4601E1F01EA}">
            <xm:f>'Evaluar alternativas'!$D$2&lt;5</xm:f>
            <x14:dxf>
              <fill>
                <patternFill patternType="darkGray"/>
              </fill>
            </x14:dxf>
          </x14:cfRule>
          <xm:sqref>G94:G97</xm:sqref>
        </x14:conditionalFormatting>
        <x14:conditionalFormatting xmlns:xm="http://schemas.microsoft.com/office/excel/2006/main">
          <x14:cfRule type="expression" priority="79" id="{54EE25C3-6EA9-498E-A8E2-D591A9589489}">
            <xm:f>'Evaluar alternativas'!$D$2=2</xm:f>
            <x14:dxf>
              <fill>
                <patternFill patternType="darkGray"/>
              </fill>
            </x14:dxf>
          </x14:cfRule>
          <xm:sqref>E106</xm:sqref>
        </x14:conditionalFormatting>
        <x14:conditionalFormatting xmlns:xm="http://schemas.microsoft.com/office/excel/2006/main">
          <x14:cfRule type="expression" priority="78" id="{A2A801D2-9632-46BC-BDAD-1D79E258A70C}">
            <xm:f>'Evaluar alternativas'!$D$2=2</xm:f>
            <x14:dxf>
              <fill>
                <patternFill patternType="darkGray"/>
              </fill>
            </x14:dxf>
          </x14:cfRule>
          <xm:sqref>E106</xm:sqref>
        </x14:conditionalFormatting>
        <x14:conditionalFormatting xmlns:xm="http://schemas.microsoft.com/office/excel/2006/main">
          <x14:cfRule type="expression" priority="77" id="{04588DDA-F27D-4DFD-BF8E-26496A884A8C}">
            <xm:f>'Evaluar alternativas'!$D$2=2</xm:f>
            <x14:dxf>
              <fill>
                <patternFill patternType="darkGray"/>
              </fill>
            </x14:dxf>
          </x14:cfRule>
          <xm:sqref>F107</xm:sqref>
        </x14:conditionalFormatting>
        <x14:conditionalFormatting xmlns:xm="http://schemas.microsoft.com/office/excel/2006/main">
          <x14:cfRule type="expression" priority="76" id="{7CEA3190-5DF0-4E2D-83C8-6B33F6EB97CB}">
            <xm:f>'Evaluar alternativas'!$D$2&lt;4</xm:f>
            <x14:dxf>
              <fill>
                <patternFill patternType="darkGray"/>
              </fill>
            </x14:dxf>
          </x14:cfRule>
          <xm:sqref>F107</xm:sqref>
        </x14:conditionalFormatting>
        <x14:conditionalFormatting xmlns:xm="http://schemas.microsoft.com/office/excel/2006/main">
          <x14:cfRule type="expression" priority="75" id="{0E671802-5AEB-4580-AF7F-D8CD8729756F}">
            <xm:f>'Evaluar alternativas'!$D$2&lt;4</xm:f>
            <x14:dxf>
              <fill>
                <patternFill patternType="darkGray"/>
              </fill>
            </x14:dxf>
          </x14:cfRule>
          <xm:sqref>F107</xm:sqref>
        </x14:conditionalFormatting>
        <x14:conditionalFormatting xmlns:xm="http://schemas.microsoft.com/office/excel/2006/main">
          <x14:cfRule type="expression" priority="74" id="{C8C083A0-5849-4B95-93F0-A975C4E9F734}">
            <xm:f>'Evaluar alternativas'!$D$2=2</xm:f>
            <x14:dxf>
              <fill>
                <patternFill patternType="darkGray"/>
              </fill>
            </x14:dxf>
          </x14:cfRule>
          <xm:sqref>G108</xm:sqref>
        </x14:conditionalFormatting>
        <x14:conditionalFormatting xmlns:xm="http://schemas.microsoft.com/office/excel/2006/main">
          <x14:cfRule type="expression" priority="73" id="{0D383B66-23CE-48F7-87EB-0F65038B344C}">
            <xm:f>'Evaluar alternativas'!$D$2&lt;4</xm:f>
            <x14:dxf>
              <fill>
                <patternFill patternType="darkGray"/>
              </fill>
            </x14:dxf>
          </x14:cfRule>
          <xm:sqref>G108</xm:sqref>
        </x14:conditionalFormatting>
        <x14:conditionalFormatting xmlns:xm="http://schemas.microsoft.com/office/excel/2006/main">
          <x14:cfRule type="expression" priority="72" id="{364F0D99-03F6-45AD-B9F4-CB632FB48B78}">
            <xm:f>'Evaluar alternativas'!$D$2&lt;5</xm:f>
            <x14:dxf>
              <fill>
                <patternFill patternType="darkGray"/>
              </fill>
            </x14:dxf>
          </x14:cfRule>
          <xm:sqref>G108</xm:sqref>
        </x14:conditionalFormatting>
        <x14:conditionalFormatting xmlns:xm="http://schemas.microsoft.com/office/excel/2006/main">
          <x14:cfRule type="expression" priority="71" id="{CC35DE45-703B-4621-8E63-9AAB5CB01891}">
            <xm:f>'Evaluar alternativas'!$D$2&lt;5</xm:f>
            <x14:dxf>
              <fill>
                <patternFill patternType="darkGray"/>
              </fill>
            </x14:dxf>
          </x14:cfRule>
          <xm:sqref>G108</xm:sqref>
        </x14:conditionalFormatting>
        <x14:conditionalFormatting xmlns:xm="http://schemas.microsoft.com/office/excel/2006/main">
          <x14:cfRule type="expression" priority="70" id="{F4194917-8206-4D94-BEC6-610C1F3A7DA4}">
            <xm:f>'Evaluar alternativas'!$D$2=2</xm:f>
            <x14:dxf>
              <fill>
                <patternFill patternType="darkGray"/>
              </fill>
            </x14:dxf>
          </x14:cfRule>
          <xm:sqref>E104:E105</xm:sqref>
        </x14:conditionalFormatting>
        <x14:conditionalFormatting xmlns:xm="http://schemas.microsoft.com/office/excel/2006/main">
          <x14:cfRule type="expression" priority="69" id="{7D465B84-2973-4EDC-BF08-4DC5E5FF93CC}">
            <xm:f>'Evaluar alternativas'!$D$2&lt;4</xm:f>
            <x14:dxf>
              <fill>
                <patternFill patternType="darkGray"/>
              </fill>
            </x14:dxf>
          </x14:cfRule>
          <xm:sqref>F104:F106</xm:sqref>
        </x14:conditionalFormatting>
        <x14:conditionalFormatting xmlns:xm="http://schemas.microsoft.com/office/excel/2006/main">
          <x14:cfRule type="expression" priority="68" id="{90C82E08-2AAF-43DE-BABC-6E6D5AF5E0D2}">
            <xm:f>'Evaluar alternativas'!$D$2&lt;5</xm:f>
            <x14:dxf>
              <fill>
                <patternFill patternType="darkGray"/>
              </fill>
            </x14:dxf>
          </x14:cfRule>
          <xm:sqref>G104:G107</xm:sqref>
        </x14:conditionalFormatting>
        <x14:conditionalFormatting xmlns:xm="http://schemas.microsoft.com/office/excel/2006/main">
          <x14:cfRule type="expression" priority="67" id="{697BBADF-8F23-4122-AC64-A8A8199BE6CF}">
            <xm:f>'Evaluar alternativas'!$D$2=2</xm:f>
            <x14:dxf>
              <fill>
                <patternFill patternType="darkGray"/>
              </fill>
            </x14:dxf>
          </x14:cfRule>
          <xm:sqref>E116</xm:sqref>
        </x14:conditionalFormatting>
        <x14:conditionalFormatting xmlns:xm="http://schemas.microsoft.com/office/excel/2006/main">
          <x14:cfRule type="expression" priority="66" id="{DA1B6629-C7AC-468F-9382-64FB297D9B02}">
            <xm:f>'Evaluar alternativas'!$D$2=2</xm:f>
            <x14:dxf>
              <fill>
                <patternFill patternType="darkGray"/>
              </fill>
            </x14:dxf>
          </x14:cfRule>
          <xm:sqref>E116</xm:sqref>
        </x14:conditionalFormatting>
        <x14:conditionalFormatting xmlns:xm="http://schemas.microsoft.com/office/excel/2006/main">
          <x14:cfRule type="expression" priority="65" id="{6F093ED1-77CB-4EB9-A4C0-B7C8F1D44123}">
            <xm:f>'Evaluar alternativas'!$D$2=2</xm:f>
            <x14:dxf>
              <fill>
                <patternFill patternType="darkGray"/>
              </fill>
            </x14:dxf>
          </x14:cfRule>
          <xm:sqref>F117</xm:sqref>
        </x14:conditionalFormatting>
        <x14:conditionalFormatting xmlns:xm="http://schemas.microsoft.com/office/excel/2006/main">
          <x14:cfRule type="expression" priority="64" id="{20235B30-488F-4D8B-8D2C-66D73BF7E80F}">
            <xm:f>'Evaluar alternativas'!$D$2&lt;4</xm:f>
            <x14:dxf>
              <fill>
                <patternFill patternType="darkGray"/>
              </fill>
            </x14:dxf>
          </x14:cfRule>
          <xm:sqref>F117</xm:sqref>
        </x14:conditionalFormatting>
        <x14:conditionalFormatting xmlns:xm="http://schemas.microsoft.com/office/excel/2006/main">
          <x14:cfRule type="expression" priority="63" id="{6A98BBFF-6D2A-4ABD-9EDB-AEC731C3F4F1}">
            <xm:f>'Evaluar alternativas'!$D$2&lt;4</xm:f>
            <x14:dxf>
              <fill>
                <patternFill patternType="darkGray"/>
              </fill>
            </x14:dxf>
          </x14:cfRule>
          <xm:sqref>F117</xm:sqref>
        </x14:conditionalFormatting>
        <x14:conditionalFormatting xmlns:xm="http://schemas.microsoft.com/office/excel/2006/main">
          <x14:cfRule type="expression" priority="62" id="{6B37C9DF-DB3C-47E5-BBB6-AC08C846B76B}">
            <xm:f>'Evaluar alternativas'!$D$2=2</xm:f>
            <x14:dxf>
              <fill>
                <patternFill patternType="darkGray"/>
              </fill>
            </x14:dxf>
          </x14:cfRule>
          <xm:sqref>G118</xm:sqref>
        </x14:conditionalFormatting>
        <x14:conditionalFormatting xmlns:xm="http://schemas.microsoft.com/office/excel/2006/main">
          <x14:cfRule type="expression" priority="61" id="{ECF1DF5E-E704-4927-825C-72FF46AB27E3}">
            <xm:f>'Evaluar alternativas'!$D$2&lt;4</xm:f>
            <x14:dxf>
              <fill>
                <patternFill patternType="darkGray"/>
              </fill>
            </x14:dxf>
          </x14:cfRule>
          <xm:sqref>G118</xm:sqref>
        </x14:conditionalFormatting>
        <x14:conditionalFormatting xmlns:xm="http://schemas.microsoft.com/office/excel/2006/main">
          <x14:cfRule type="expression" priority="60" id="{8D35A09A-DB2E-482C-9B58-37B5C761B3AC}">
            <xm:f>'Evaluar alternativas'!$D$2&lt;5</xm:f>
            <x14:dxf>
              <fill>
                <patternFill patternType="darkGray"/>
              </fill>
            </x14:dxf>
          </x14:cfRule>
          <xm:sqref>G118</xm:sqref>
        </x14:conditionalFormatting>
        <x14:conditionalFormatting xmlns:xm="http://schemas.microsoft.com/office/excel/2006/main">
          <x14:cfRule type="expression" priority="59" id="{68E56EB1-1E5D-4692-A36B-FF94467D4DDB}">
            <xm:f>'Evaluar alternativas'!$D$2&lt;5</xm:f>
            <x14:dxf>
              <fill>
                <patternFill patternType="darkGray"/>
              </fill>
            </x14:dxf>
          </x14:cfRule>
          <xm:sqref>G118</xm:sqref>
        </x14:conditionalFormatting>
        <x14:conditionalFormatting xmlns:xm="http://schemas.microsoft.com/office/excel/2006/main">
          <x14:cfRule type="expression" priority="58" id="{52A41AC8-B193-423B-A535-81B540EE601E}">
            <xm:f>'Evaluar alternativas'!$D$2=2</xm:f>
            <x14:dxf>
              <fill>
                <patternFill patternType="darkGray"/>
              </fill>
            </x14:dxf>
          </x14:cfRule>
          <xm:sqref>E114:E115</xm:sqref>
        </x14:conditionalFormatting>
        <x14:conditionalFormatting xmlns:xm="http://schemas.microsoft.com/office/excel/2006/main">
          <x14:cfRule type="expression" priority="57" id="{187B8728-0453-4449-8105-354F14C42481}">
            <xm:f>'Evaluar alternativas'!$D$2&lt;4</xm:f>
            <x14:dxf>
              <fill>
                <patternFill patternType="darkGray"/>
              </fill>
            </x14:dxf>
          </x14:cfRule>
          <xm:sqref>F114:F116</xm:sqref>
        </x14:conditionalFormatting>
        <x14:conditionalFormatting xmlns:xm="http://schemas.microsoft.com/office/excel/2006/main">
          <x14:cfRule type="expression" priority="56" id="{8A33BF82-26E1-4DEC-ACBE-8853A53E7C4D}">
            <xm:f>'Evaluar alternativas'!$D$2&lt;5</xm:f>
            <x14:dxf>
              <fill>
                <patternFill patternType="darkGray"/>
              </fill>
            </x14:dxf>
          </x14:cfRule>
          <xm:sqref>G114:G117</xm:sqref>
        </x14:conditionalFormatting>
        <x14:conditionalFormatting xmlns:xm="http://schemas.microsoft.com/office/excel/2006/main">
          <x14:cfRule type="expression" priority="55" id="{180E2288-565F-4FBC-B9D4-FA94405BA74C}">
            <xm:f>'Evaluar alternativas'!D2=2</xm:f>
            <x14:dxf>
              <fill>
                <patternFill patternType="darkGray"/>
              </fill>
            </x14:dxf>
          </x14:cfRule>
          <xm:sqref>H6:I6</xm:sqref>
        </x14:conditionalFormatting>
        <x14:conditionalFormatting xmlns:xm="http://schemas.microsoft.com/office/excel/2006/main">
          <x14:cfRule type="expression" priority="54" id="{D8BF2E6D-47DA-4E28-A24D-63A7A8D8FD04}">
            <xm:f>'Evaluar alternativas'!D2=2</xm:f>
            <x14:dxf>
              <fill>
                <patternFill patternType="darkGray"/>
              </fill>
            </x14:dxf>
          </x14:cfRule>
          <xm:sqref>I6</xm:sqref>
        </x14:conditionalFormatting>
        <x14:conditionalFormatting xmlns:xm="http://schemas.microsoft.com/office/excel/2006/main">
          <x14:cfRule type="expression" priority="53" id="{3A7BA2CE-A461-4D93-837E-9000615844B9}">
            <xm:f>'Evaluar alternativas'!C2&lt;4</xm:f>
            <x14:dxf>
              <fill>
                <patternFill patternType="darkGray"/>
              </fill>
            </x14:dxf>
          </x14:cfRule>
          <xm:sqref>H7:I7</xm:sqref>
        </x14:conditionalFormatting>
        <x14:conditionalFormatting xmlns:xm="http://schemas.microsoft.com/office/excel/2006/main">
          <x14:cfRule type="expression" priority="52" id="{12113BF2-0BC7-4CD1-8E39-B2C3A2CEE67F}">
            <xm:f>'Evaluar alternativas'!D2&lt;4</xm:f>
            <x14:dxf>
              <fill>
                <patternFill patternType="darkGray"/>
              </fill>
            </x14:dxf>
          </x14:cfRule>
          <xm:sqref>H7</xm:sqref>
        </x14:conditionalFormatting>
        <x14:conditionalFormatting xmlns:xm="http://schemas.microsoft.com/office/excel/2006/main">
          <x14:cfRule type="expression" priority="51" id="{9C835238-E294-4D80-997E-2B4758F62DB6}">
            <xm:f>'Evaluar alternativas'!D2&lt;5</xm:f>
            <x14:dxf>
              <fill>
                <patternFill patternType="darkGray"/>
              </fill>
            </x14:dxf>
          </x14:cfRule>
          <xm:sqref>H8</xm:sqref>
        </x14:conditionalFormatting>
        <x14:conditionalFormatting xmlns:xm="http://schemas.microsoft.com/office/excel/2006/main">
          <x14:cfRule type="expression" priority="49" id="{EC1F470E-E9AA-48A1-B052-AADD5E569A74}">
            <xm:f>'Evaluar alternativas'!$D$2=2</xm:f>
            <x14:dxf>
              <fill>
                <patternFill patternType="darkGray"/>
              </fill>
            </x14:dxf>
          </x14:cfRule>
          <x14:cfRule type="expression" priority="50" id="{B17CF0B0-FA52-4D9E-824E-9A8A7078AA19}">
            <xm:f>'Evaluar alternativas'!J2=2</xm:f>
            <x14:dxf>
              <fill>
                <patternFill patternType="darkGray"/>
              </fill>
            </x14:dxf>
          </x14:cfRule>
          <xm:sqref>N6</xm:sqref>
        </x14:conditionalFormatting>
        <x14:conditionalFormatting xmlns:xm="http://schemas.microsoft.com/office/excel/2006/main">
          <x14:cfRule type="expression" priority="48" id="{1E910BE2-BB32-44DA-BA35-6ADA1103913D}">
            <xm:f>'Evaluar alternativas'!$D$2&lt;4</xm:f>
            <x14:dxf>
              <fill>
                <patternFill patternType="darkGray"/>
              </fill>
            </x14:dxf>
          </x14:cfRule>
          <xm:sqref>N7</xm:sqref>
        </x14:conditionalFormatting>
        <x14:conditionalFormatting xmlns:xm="http://schemas.microsoft.com/office/excel/2006/main">
          <x14:cfRule type="expression" priority="47" id="{EC694213-D366-48F2-B42E-EECF760DBF9E}">
            <xm:f>'Evaluar alternativas'!$D$2&lt;5</xm:f>
            <x14:dxf>
              <fill>
                <patternFill patternType="darkGray"/>
              </fill>
            </x14:dxf>
          </x14:cfRule>
          <xm:sqref>N8</xm:sqref>
        </x14:conditionalFormatting>
        <x14:conditionalFormatting xmlns:xm="http://schemas.microsoft.com/office/excel/2006/main">
          <x14:cfRule type="expression" priority="46" id="{D3BC18A7-54E5-41C4-BD8E-0A4BF51BD797}">
            <xm:f>'Evaluar alternativas'!D2&lt;5</xm:f>
            <x14:dxf>
              <fill>
                <patternFill patternType="darkGray"/>
              </fill>
            </x14:dxf>
          </x14:cfRule>
          <xm:sqref>I8</xm:sqref>
        </x14:conditionalFormatting>
        <x14:conditionalFormatting xmlns:xm="http://schemas.microsoft.com/office/excel/2006/main">
          <x14:cfRule type="expression" priority="33" id="{8C125D09-0436-4E9E-BC83-3B1C0BE74FA0}">
            <xm:f>'Evaluar alternativas'!$D$2=2</xm:f>
            <x14:dxf>
              <fill>
                <patternFill patternType="darkGray"/>
              </fill>
            </x14:dxf>
          </x14:cfRule>
          <xm:sqref>H16:N16</xm:sqref>
        </x14:conditionalFormatting>
        <x14:conditionalFormatting xmlns:xm="http://schemas.microsoft.com/office/excel/2006/main">
          <x14:cfRule type="expression" priority="32" id="{E5E181EC-992C-4F17-ABD3-17B766433F05}">
            <xm:f>'Evaluar alternativas'!$D$2&lt;4</xm:f>
            <x14:dxf>
              <fill>
                <patternFill patternType="darkGray"/>
              </fill>
            </x14:dxf>
          </x14:cfRule>
          <xm:sqref>H17:N17</xm:sqref>
        </x14:conditionalFormatting>
        <x14:conditionalFormatting xmlns:xm="http://schemas.microsoft.com/office/excel/2006/main">
          <x14:cfRule type="expression" priority="31" id="{4F12B4D8-0BCB-4CCC-B3C3-068AAE5B2615}">
            <xm:f>'Evaluar alternativas'!$D$2&lt;5</xm:f>
            <x14:dxf>
              <fill>
                <patternFill patternType="darkGray"/>
              </fill>
            </x14:dxf>
          </x14:cfRule>
          <xm:sqref>H18:N18</xm:sqref>
        </x14:conditionalFormatting>
        <x14:conditionalFormatting xmlns:xm="http://schemas.microsoft.com/office/excel/2006/main">
          <x14:cfRule type="expression" priority="30" id="{58D658F5-BC4C-4D5F-B432-50A8A8DA240A}">
            <xm:f>'Evaluar alternativas'!$D$2=2</xm:f>
            <x14:dxf>
              <fill>
                <patternFill patternType="darkGray"/>
              </fill>
            </x14:dxf>
          </x14:cfRule>
          <xm:sqref>H26:N26</xm:sqref>
        </x14:conditionalFormatting>
        <x14:conditionalFormatting xmlns:xm="http://schemas.microsoft.com/office/excel/2006/main">
          <x14:cfRule type="expression" priority="29" id="{0DE63122-9936-47AD-8E44-F16B2C212FD9}">
            <xm:f>'Evaluar alternativas'!$D$2=2</xm:f>
            <x14:dxf>
              <fill>
                <patternFill patternType="darkGray"/>
              </fill>
            </x14:dxf>
          </x14:cfRule>
          <xm:sqref>H36:N36</xm:sqref>
        </x14:conditionalFormatting>
        <x14:conditionalFormatting xmlns:xm="http://schemas.microsoft.com/office/excel/2006/main">
          <x14:cfRule type="expression" priority="28" id="{199A08AC-4565-4A05-9325-8693B563671B}">
            <xm:f>'Evaluar alternativas'!$D$2=2</xm:f>
            <x14:dxf>
              <fill>
                <patternFill patternType="darkGray"/>
              </fill>
            </x14:dxf>
          </x14:cfRule>
          <xm:sqref>H46:N46</xm:sqref>
        </x14:conditionalFormatting>
        <x14:conditionalFormatting xmlns:xm="http://schemas.microsoft.com/office/excel/2006/main">
          <x14:cfRule type="expression" priority="27" id="{6202864F-5520-445B-BB18-37FF25279443}">
            <xm:f>'Evaluar alternativas'!$D$2=2</xm:f>
            <x14:dxf>
              <fill>
                <patternFill patternType="darkGray"/>
              </fill>
            </x14:dxf>
          </x14:cfRule>
          <xm:sqref>H56:N56</xm:sqref>
        </x14:conditionalFormatting>
        <x14:conditionalFormatting xmlns:xm="http://schemas.microsoft.com/office/excel/2006/main">
          <x14:cfRule type="expression" priority="26" id="{FFC6939C-7EA6-45FC-8EC1-AAD6392EAF65}">
            <xm:f>'Evaluar alternativas'!$D$2=2</xm:f>
            <x14:dxf>
              <fill>
                <patternFill patternType="darkGray"/>
              </fill>
            </x14:dxf>
          </x14:cfRule>
          <xm:sqref>H66:N66</xm:sqref>
        </x14:conditionalFormatting>
        <x14:conditionalFormatting xmlns:xm="http://schemas.microsoft.com/office/excel/2006/main">
          <x14:cfRule type="expression" priority="25" id="{56F7224E-D71D-498C-B410-164F49C0D2FF}">
            <xm:f>'Evaluar alternativas'!$D$2=2</xm:f>
            <x14:dxf>
              <fill>
                <patternFill patternType="darkGray"/>
              </fill>
            </x14:dxf>
          </x14:cfRule>
          <xm:sqref>H76:N76</xm:sqref>
        </x14:conditionalFormatting>
        <x14:conditionalFormatting xmlns:xm="http://schemas.microsoft.com/office/excel/2006/main">
          <x14:cfRule type="expression" priority="24" id="{5FAC4262-9BB9-4A28-AF74-4F9AAB9257E6}">
            <xm:f>'Evaluar alternativas'!$D$2=2</xm:f>
            <x14:dxf>
              <fill>
                <patternFill patternType="darkGray"/>
              </fill>
            </x14:dxf>
          </x14:cfRule>
          <xm:sqref>H86:N86</xm:sqref>
        </x14:conditionalFormatting>
        <x14:conditionalFormatting xmlns:xm="http://schemas.microsoft.com/office/excel/2006/main">
          <x14:cfRule type="expression" priority="23" id="{B5B2E77E-6B0F-45EB-BF09-20A749FC053E}">
            <xm:f>'Evaluar alternativas'!$D$2=2</xm:f>
            <x14:dxf>
              <fill>
                <patternFill patternType="darkGray"/>
              </fill>
            </x14:dxf>
          </x14:cfRule>
          <xm:sqref>H96:N96</xm:sqref>
        </x14:conditionalFormatting>
        <x14:conditionalFormatting xmlns:xm="http://schemas.microsoft.com/office/excel/2006/main">
          <x14:cfRule type="expression" priority="22" id="{603FBBB1-C21B-4236-8830-7289EF3593BE}">
            <xm:f>'Evaluar alternativas'!$D$2=2</xm:f>
            <x14:dxf>
              <fill>
                <patternFill patternType="darkGray"/>
              </fill>
            </x14:dxf>
          </x14:cfRule>
          <xm:sqref>H106:N106</xm:sqref>
        </x14:conditionalFormatting>
        <x14:conditionalFormatting xmlns:xm="http://schemas.microsoft.com/office/excel/2006/main">
          <x14:cfRule type="expression" priority="21" id="{06698986-4455-46B5-B471-484EA2F9E78E}">
            <xm:f>'Evaluar alternativas'!$D$2=2</xm:f>
            <x14:dxf>
              <fill>
                <patternFill patternType="darkGray"/>
              </fill>
            </x14:dxf>
          </x14:cfRule>
          <xm:sqref>H116:N116</xm:sqref>
        </x14:conditionalFormatting>
        <x14:conditionalFormatting xmlns:xm="http://schemas.microsoft.com/office/excel/2006/main">
          <x14:cfRule type="expression" priority="20" id="{C897A246-1186-495A-ACA0-BE7B8AAF9778}">
            <xm:f>'Evaluar alternativas'!$D$2&lt;4</xm:f>
            <x14:dxf>
              <fill>
                <patternFill patternType="darkGray"/>
              </fill>
            </x14:dxf>
          </x14:cfRule>
          <xm:sqref>H117:N117</xm:sqref>
        </x14:conditionalFormatting>
        <x14:conditionalFormatting xmlns:xm="http://schemas.microsoft.com/office/excel/2006/main">
          <x14:cfRule type="expression" priority="19" id="{05769625-17F3-4FCA-918F-5B03787531B2}">
            <xm:f>'Evaluar alternativas'!$D$2&lt;4</xm:f>
            <x14:dxf>
              <fill>
                <patternFill patternType="darkGray"/>
              </fill>
            </x14:dxf>
          </x14:cfRule>
          <xm:sqref>H107:N107</xm:sqref>
        </x14:conditionalFormatting>
        <x14:conditionalFormatting xmlns:xm="http://schemas.microsoft.com/office/excel/2006/main">
          <x14:cfRule type="expression" priority="18" id="{0977186C-7AAC-481F-8AE6-D4C82B32F950}">
            <xm:f>'Evaluar alternativas'!$D$2&lt;5</xm:f>
            <x14:dxf>
              <fill>
                <patternFill patternType="darkGray"/>
              </fill>
            </x14:dxf>
          </x14:cfRule>
          <xm:sqref>H118:N118</xm:sqref>
        </x14:conditionalFormatting>
        <x14:conditionalFormatting xmlns:xm="http://schemas.microsoft.com/office/excel/2006/main">
          <x14:cfRule type="expression" priority="17" id="{3F29FBA8-7139-4836-9902-577FB7423845}">
            <xm:f>'Evaluar alternativas'!$D$2&lt;5</xm:f>
            <x14:dxf>
              <fill>
                <patternFill patternType="darkGray"/>
              </fill>
            </x14:dxf>
          </x14:cfRule>
          <xm:sqref>H108:N108</xm:sqref>
        </x14:conditionalFormatting>
        <x14:conditionalFormatting xmlns:xm="http://schemas.microsoft.com/office/excel/2006/main">
          <x14:cfRule type="expression" priority="16" id="{EA0D598E-7CA7-4405-A317-98B1F410421A}">
            <xm:f>'Evaluar alternativas'!$D$2&lt;4</xm:f>
            <x14:dxf>
              <fill>
                <patternFill patternType="darkGray"/>
              </fill>
            </x14:dxf>
          </x14:cfRule>
          <xm:sqref>H97:N97</xm:sqref>
        </x14:conditionalFormatting>
        <x14:conditionalFormatting xmlns:xm="http://schemas.microsoft.com/office/excel/2006/main">
          <x14:cfRule type="expression" priority="15" id="{233D6235-650F-454F-BF8D-6D95294C42CE}">
            <xm:f>'Evaluar alternativas'!$D$2&lt;5</xm:f>
            <x14:dxf>
              <fill>
                <patternFill patternType="darkGray"/>
              </fill>
            </x14:dxf>
          </x14:cfRule>
          <xm:sqref>H98:N98</xm:sqref>
        </x14:conditionalFormatting>
        <x14:conditionalFormatting xmlns:xm="http://schemas.microsoft.com/office/excel/2006/main">
          <x14:cfRule type="expression" priority="14" id="{DDE08E86-6CA2-4FAD-88F1-508FB862D3EC}">
            <xm:f>'Evaluar alternativas'!$D$2&lt;5</xm:f>
            <x14:dxf>
              <fill>
                <patternFill patternType="darkGray"/>
              </fill>
            </x14:dxf>
          </x14:cfRule>
          <xm:sqref>H88:N88</xm:sqref>
        </x14:conditionalFormatting>
        <x14:conditionalFormatting xmlns:xm="http://schemas.microsoft.com/office/excel/2006/main">
          <x14:cfRule type="expression" priority="13" id="{67E4DED6-FCC5-44A0-B6E4-1E6198DD6791}">
            <xm:f>'Evaluar alternativas'!$D$2&lt;4</xm:f>
            <x14:dxf>
              <fill>
                <patternFill patternType="darkGray"/>
              </fill>
            </x14:dxf>
          </x14:cfRule>
          <xm:sqref>H87:N87</xm:sqref>
        </x14:conditionalFormatting>
        <x14:conditionalFormatting xmlns:xm="http://schemas.microsoft.com/office/excel/2006/main">
          <x14:cfRule type="expression" priority="12" id="{A954E873-FCE0-4396-8546-86907B9A0B69}">
            <xm:f>'Evaluar alternativas'!$D$2&lt;5</xm:f>
            <x14:dxf>
              <fill>
                <patternFill patternType="darkGray"/>
              </fill>
            </x14:dxf>
          </x14:cfRule>
          <xm:sqref>H78:N78</xm:sqref>
        </x14:conditionalFormatting>
        <x14:conditionalFormatting xmlns:xm="http://schemas.microsoft.com/office/excel/2006/main">
          <x14:cfRule type="expression" priority="11" id="{2C4B358C-1C86-4CE5-A0A5-EF4F1E0ABCF9}">
            <xm:f>'Evaluar alternativas'!$D$2&lt;5</xm:f>
            <x14:dxf>
              <fill>
                <patternFill patternType="darkGray"/>
              </fill>
            </x14:dxf>
          </x14:cfRule>
          <xm:sqref>H68:N68</xm:sqref>
        </x14:conditionalFormatting>
        <x14:conditionalFormatting xmlns:xm="http://schemas.microsoft.com/office/excel/2006/main">
          <x14:cfRule type="expression" priority="10" id="{CD1AB098-FFF7-4053-9DF6-646CD201B690}">
            <xm:f>'Evaluar alternativas'!$D$2&lt;4</xm:f>
            <x14:dxf>
              <fill>
                <patternFill patternType="darkGray"/>
              </fill>
            </x14:dxf>
          </x14:cfRule>
          <xm:sqref>H77:N77</xm:sqref>
        </x14:conditionalFormatting>
        <x14:conditionalFormatting xmlns:xm="http://schemas.microsoft.com/office/excel/2006/main">
          <x14:cfRule type="expression" priority="9" id="{52251644-7985-4D14-BDE2-29FEF6967DEF}">
            <xm:f>'Evaluar alternativas'!$D$2&lt;4</xm:f>
            <x14:dxf>
              <fill>
                <patternFill patternType="darkGray"/>
              </fill>
            </x14:dxf>
          </x14:cfRule>
          <xm:sqref>H67:N67</xm:sqref>
        </x14:conditionalFormatting>
        <x14:conditionalFormatting xmlns:xm="http://schemas.microsoft.com/office/excel/2006/main">
          <x14:cfRule type="expression" priority="8" id="{A302ADC5-82FC-4AB1-BFC4-61076F27DD5A}">
            <xm:f>'Evaluar alternativas'!$D$2&lt;5</xm:f>
            <x14:dxf>
              <fill>
                <patternFill patternType="darkGray"/>
              </fill>
            </x14:dxf>
          </x14:cfRule>
          <xm:sqref>H58:N58</xm:sqref>
        </x14:conditionalFormatting>
        <x14:conditionalFormatting xmlns:xm="http://schemas.microsoft.com/office/excel/2006/main">
          <x14:cfRule type="expression" priority="7" id="{4E1ED40A-5966-4A93-9E9D-1DF6C144F9B0}">
            <xm:f>'Evaluar alternativas'!$D$2&lt;5</xm:f>
            <x14:dxf>
              <fill>
                <patternFill patternType="darkGray"/>
              </fill>
            </x14:dxf>
          </x14:cfRule>
          <xm:sqref>H48:N48</xm:sqref>
        </x14:conditionalFormatting>
        <x14:conditionalFormatting xmlns:xm="http://schemas.microsoft.com/office/excel/2006/main">
          <x14:cfRule type="expression" priority="6" id="{8AC63CD3-D262-45DC-9FB5-A52C72612FB8}">
            <xm:f>'Evaluar alternativas'!$D$2&lt;4</xm:f>
            <x14:dxf>
              <fill>
                <patternFill patternType="darkGray"/>
              </fill>
            </x14:dxf>
          </x14:cfRule>
          <xm:sqref>H57:N57</xm:sqref>
        </x14:conditionalFormatting>
        <x14:conditionalFormatting xmlns:xm="http://schemas.microsoft.com/office/excel/2006/main">
          <x14:cfRule type="expression" priority="5" id="{813A08FA-AE49-4997-B8EF-E320ABA2553F}">
            <xm:f>'Evaluar alternativas'!$D$2&lt;4</xm:f>
            <x14:dxf>
              <fill>
                <patternFill patternType="darkGray"/>
              </fill>
            </x14:dxf>
          </x14:cfRule>
          <xm:sqref>H47:N47</xm:sqref>
        </x14:conditionalFormatting>
        <x14:conditionalFormatting xmlns:xm="http://schemas.microsoft.com/office/excel/2006/main">
          <x14:cfRule type="expression" priority="4" id="{D5C4ABF5-135E-4F0A-8255-27502B0E72BF}">
            <xm:f>'Evaluar alternativas'!$D$2&lt;5</xm:f>
            <x14:dxf>
              <fill>
                <patternFill patternType="darkGray"/>
              </fill>
            </x14:dxf>
          </x14:cfRule>
          <xm:sqref>H38:N38</xm:sqref>
        </x14:conditionalFormatting>
        <x14:conditionalFormatting xmlns:xm="http://schemas.microsoft.com/office/excel/2006/main">
          <x14:cfRule type="expression" priority="3" id="{535C58A5-9506-4520-9B81-2AB2892A3C5A}">
            <xm:f>'Evaluar alternativas'!$D$2&lt;5</xm:f>
            <x14:dxf>
              <fill>
                <patternFill patternType="darkGray"/>
              </fill>
            </x14:dxf>
          </x14:cfRule>
          <xm:sqref>H28:N28</xm:sqref>
        </x14:conditionalFormatting>
        <x14:conditionalFormatting xmlns:xm="http://schemas.microsoft.com/office/excel/2006/main">
          <x14:cfRule type="expression" priority="2" id="{B353861A-278C-4C52-9820-C36EB158046A}">
            <xm:f>'Evaluar alternativas'!$D$2&lt;4</xm:f>
            <x14:dxf>
              <fill>
                <patternFill patternType="darkGray"/>
              </fill>
            </x14:dxf>
          </x14:cfRule>
          <xm:sqref>H37:N37</xm:sqref>
        </x14:conditionalFormatting>
        <x14:conditionalFormatting xmlns:xm="http://schemas.microsoft.com/office/excel/2006/main">
          <x14:cfRule type="expression" priority="1" id="{2AF533D4-ABE9-45EE-A038-A7126ADFA431}">
            <xm:f>'Evaluar alternativas'!$D$2&lt;4</xm:f>
            <x14:dxf>
              <fill>
                <patternFill patternType="darkGray"/>
              </fill>
            </x14:dxf>
          </x14:cfRule>
          <xm:sqref>H27:N27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4B81D-609C-4720-ABCB-1B68A758FABB}">
  <dimension ref="B1:V130"/>
  <sheetViews>
    <sheetView topLeftCell="F70" workbookViewId="0">
      <selection activeCell="T83" sqref="T83"/>
    </sheetView>
  </sheetViews>
  <sheetFormatPr baseColWidth="10" defaultRowHeight="15" x14ac:dyDescent="0.25"/>
  <cols>
    <col min="2" max="2" width="14.42578125" style="1" customWidth="1"/>
    <col min="5" max="5" width="14.140625" customWidth="1"/>
    <col min="13" max="13" width="11.42578125" style="22"/>
    <col min="16" max="17" width="11.42578125" style="1"/>
    <col min="18" max="18" width="11.42578125" style="27"/>
    <col min="20" max="22" width="11.42578125" style="42"/>
  </cols>
  <sheetData>
    <row r="1" spans="2:22" ht="15.75" thickBot="1" x14ac:dyDescent="0.3"/>
    <row r="2" spans="2:22" ht="15.75" thickBot="1" x14ac:dyDescent="0.3">
      <c r="B2" s="198" t="s">
        <v>34</v>
      </c>
      <c r="C2" s="198"/>
      <c r="D2" s="198"/>
      <c r="E2" s="198"/>
      <c r="F2" s="198"/>
      <c r="G2" s="198"/>
      <c r="H2" s="198"/>
      <c r="I2" s="198"/>
      <c r="J2" s="198"/>
      <c r="K2" s="198"/>
      <c r="L2" s="198"/>
      <c r="M2" s="198"/>
      <c r="O2" s="204" t="s">
        <v>37</v>
      </c>
      <c r="P2" s="204"/>
      <c r="Q2" s="204"/>
      <c r="R2" s="204"/>
      <c r="S2" s="204"/>
      <c r="T2" s="43" t="s">
        <v>38</v>
      </c>
      <c r="U2" s="42" t="s">
        <v>39</v>
      </c>
      <c r="V2" s="42" t="s">
        <v>40</v>
      </c>
    </row>
    <row r="3" spans="2:22" ht="60.75" thickBot="1" x14ac:dyDescent="0.3">
      <c r="B3" s="6"/>
      <c r="C3" s="25" t="s">
        <v>26</v>
      </c>
      <c r="D3" s="21" t="s">
        <v>27</v>
      </c>
      <c r="E3" s="21" t="s">
        <v>28</v>
      </c>
      <c r="F3" s="21" t="s">
        <v>29</v>
      </c>
      <c r="G3" s="21" t="s">
        <v>30</v>
      </c>
      <c r="H3" s="203" t="s">
        <v>35</v>
      </c>
      <c r="I3" s="203"/>
      <c r="J3" s="203"/>
      <c r="K3" s="203"/>
      <c r="L3" s="203"/>
      <c r="M3" s="24" t="s">
        <v>36</v>
      </c>
      <c r="O3" s="40">
        <f>C4*M$4</f>
        <v>0.15932995843423348</v>
      </c>
      <c r="P3" s="40">
        <f>D4*M$5</f>
        <v>0.1186696018790115</v>
      </c>
      <c r="Q3" s="40">
        <f>E4*M$6</f>
        <v>0.36071630326151743</v>
      </c>
      <c r="R3" s="41">
        <f>F4*M$7</f>
        <v>0.24487666121000451</v>
      </c>
      <c r="S3" s="40">
        <f>G4*M$8</f>
        <v>8.9912404683754388E-2</v>
      </c>
      <c r="T3" s="43">
        <f>SUM(O3:S3)</f>
        <v>0.9735049294685213</v>
      </c>
      <c r="U3" s="42">
        <f>M4</f>
        <v>0.15932995843423348</v>
      </c>
      <c r="V3" s="42">
        <f>T3/U3</f>
        <v>6.1099929921236642</v>
      </c>
    </row>
    <row r="4" spans="2:22" ht="15.75" thickBot="1" x14ac:dyDescent="0.3">
      <c r="B4" s="26" t="s">
        <v>26</v>
      </c>
      <c r="C4" s="29">
        <v>1</v>
      </c>
      <c r="D4" s="30">
        <f>IF('Prioridades RNF'!E4="A",'Prioridades RNF'!F4,1/'Prioridades RNF'!F4)</f>
        <v>0.5</v>
      </c>
      <c r="E4" s="12">
        <f>IF('Prioridades RNF'!E5="A",'Prioridades RNF'!F5,1/'Prioridades RNF'!F5)</f>
        <v>5</v>
      </c>
      <c r="F4" s="12">
        <f>IF('Prioridades RNF'!E6="A",'Prioridades RNF'!F6,1/'Prioridades RNF'!F6)</f>
        <v>3</v>
      </c>
      <c r="G4" s="12">
        <f>IF('Prioridades RNF'!E7="A",'Prioridades RNF'!F7,1/'Prioridades RNF'!F7)</f>
        <v>0.2</v>
      </c>
      <c r="H4" s="31">
        <f>C4/C9</f>
        <v>0.1171875</v>
      </c>
      <c r="I4" s="31">
        <f>D4/D$9</f>
        <v>0.10047846889952153</v>
      </c>
      <c r="J4" s="31">
        <f>E4/E$9</f>
        <v>0.27777777777777779</v>
      </c>
      <c r="K4" s="31">
        <f>F4/F$9</f>
        <v>0.20930232558139536</v>
      </c>
      <c r="L4" s="31">
        <f>G4/G$9</f>
        <v>9.1903719912472662E-2</v>
      </c>
      <c r="M4" s="32">
        <f>AVERAGE(H4:L4)</f>
        <v>0.15932995843423348</v>
      </c>
      <c r="O4" s="40">
        <f t="shared" ref="O4:O7" si="0">C5*M$4</f>
        <v>0.31865991686846695</v>
      </c>
      <c r="P4" s="40">
        <f t="shared" ref="P4:P7" si="1">D5*M$5</f>
        <v>0.237339203758023</v>
      </c>
      <c r="Q4" s="40">
        <f t="shared" ref="Q4:Q7" si="2">E5*M$6</f>
        <v>0.50500282456612444</v>
      </c>
      <c r="R4" s="41">
        <f t="shared" ref="R4:R7" si="3">F5*M$7</f>
        <v>0.24487666121000451</v>
      </c>
      <c r="S4" s="40">
        <f t="shared" ref="S4:S7" si="4">G5*M$8</f>
        <v>0.14985400780625729</v>
      </c>
      <c r="T4" s="43">
        <f>SUM(O4:S4)</f>
        <v>1.4557326142088765</v>
      </c>
      <c r="U4" s="42">
        <f>M5</f>
        <v>0.237339203758023</v>
      </c>
      <c r="V4" s="42">
        <f>T4/U4</f>
        <v>6.1335531221089594</v>
      </c>
    </row>
    <row r="5" spans="2:22" ht="15.75" thickBot="1" x14ac:dyDescent="0.3">
      <c r="B5" s="21" t="s">
        <v>27</v>
      </c>
      <c r="C5" s="33">
        <f>1/D4</f>
        <v>2</v>
      </c>
      <c r="D5" s="34">
        <v>1</v>
      </c>
      <c r="E5" s="35">
        <f>IF('Prioridades RNF'!E8="A",'Prioridades RNF'!F8,1/'Prioridades RNF'!F8)</f>
        <v>7</v>
      </c>
      <c r="F5" s="12">
        <f>IF('Prioridades RNF'!E9="A",'Prioridades RNF'!F9,1/'Prioridades RNF'!F9)</f>
        <v>3</v>
      </c>
      <c r="G5" s="12">
        <f>IF('Prioridades RNF'!E10="A",'Prioridades RNF'!F10,1/'Prioridades RNF'!F10)</f>
        <v>0.33333333333333331</v>
      </c>
      <c r="H5" s="31">
        <f>C5/C9</f>
        <v>0.234375</v>
      </c>
      <c r="I5" s="31">
        <f t="shared" ref="I5:I8" si="5">D5/D$9</f>
        <v>0.20095693779904306</v>
      </c>
      <c r="J5" s="31">
        <f t="shared" ref="J5:J8" si="6">E5/E$9</f>
        <v>0.3888888888888889</v>
      </c>
      <c r="K5" s="31">
        <f t="shared" ref="K5:K8" si="7">F5/F$9</f>
        <v>0.20930232558139536</v>
      </c>
      <c r="L5" s="31">
        <f t="shared" ref="L5:L8" si="8">G5/G$9</f>
        <v>0.15317286652078774</v>
      </c>
      <c r="M5" s="32">
        <f>AVERAGE(H5:L5)</f>
        <v>0.237339203758023</v>
      </c>
      <c r="O5" s="40">
        <f t="shared" si="0"/>
        <v>3.1865991686846694E-2</v>
      </c>
      <c r="P5" s="40">
        <f t="shared" si="1"/>
        <v>3.3905600536860425E-2</v>
      </c>
      <c r="Q5" s="40">
        <f t="shared" si="2"/>
        <v>7.214326065230349E-2</v>
      </c>
      <c r="R5" s="41">
        <f t="shared" si="3"/>
        <v>2.7208517912222722E-2</v>
      </c>
      <c r="S5" s="40">
        <f t="shared" si="4"/>
        <v>0.22478101170938594</v>
      </c>
      <c r="T5" s="43">
        <f>SUM(O5:S5)</f>
        <v>0.38990438249761927</v>
      </c>
      <c r="U5" s="42">
        <f t="shared" ref="U5:U7" si="9">M6</f>
        <v>7.214326065230349E-2</v>
      </c>
      <c r="V5" s="42">
        <f>T5/U5</f>
        <v>5.4045849740112883</v>
      </c>
    </row>
    <row r="6" spans="2:22" ht="15.75" thickBot="1" x14ac:dyDescent="0.3">
      <c r="B6" s="21" t="s">
        <v>28</v>
      </c>
      <c r="C6" s="36">
        <f>1/E4</f>
        <v>0.2</v>
      </c>
      <c r="D6" s="33">
        <f>1/E5</f>
        <v>0.14285714285714285</v>
      </c>
      <c r="E6" s="37">
        <v>1</v>
      </c>
      <c r="F6" s="30">
        <f>IF('Prioridades RNF'!E11="A",'Prioridades RNF'!F11,1/'Prioridades RNF'!F11)</f>
        <v>0.33333333333333331</v>
      </c>
      <c r="G6" s="12">
        <f>IF('Prioridades RNF'!E12="A",'Prioridades RNF'!F12,1/'Prioridades RNF'!F12)</f>
        <v>0.5</v>
      </c>
      <c r="H6" s="31">
        <f>C6/C9</f>
        <v>2.34375E-2</v>
      </c>
      <c r="I6" s="31">
        <f t="shared" si="5"/>
        <v>2.8708133971291863E-2</v>
      </c>
      <c r="J6" s="31">
        <f t="shared" si="6"/>
        <v>5.5555555555555552E-2</v>
      </c>
      <c r="K6" s="31">
        <f t="shared" si="7"/>
        <v>2.3255813953488372E-2</v>
      </c>
      <c r="L6" s="31">
        <f t="shared" si="8"/>
        <v>0.22975929978118165</v>
      </c>
      <c r="M6" s="32">
        <f>AVERAGE(H6:L6)</f>
        <v>7.214326065230349E-2</v>
      </c>
      <c r="O6" s="40">
        <f t="shared" si="0"/>
        <v>5.3109986144744492E-2</v>
      </c>
      <c r="P6" s="40">
        <f t="shared" si="1"/>
        <v>7.9113067919341001E-2</v>
      </c>
      <c r="Q6" s="40">
        <f t="shared" si="2"/>
        <v>0.21642978195691048</v>
      </c>
      <c r="R6" s="41">
        <f t="shared" si="3"/>
        <v>8.1625553736668174E-2</v>
      </c>
      <c r="S6" s="40">
        <f t="shared" si="4"/>
        <v>6.42231462026817E-2</v>
      </c>
      <c r="T6" s="43">
        <f>SUM(O6:S6)</f>
        <v>0.49450153596034585</v>
      </c>
      <c r="U6" s="42">
        <f t="shared" si="9"/>
        <v>8.1625553736668174E-2</v>
      </c>
      <c r="V6" s="42">
        <f t="shared" ref="V6:V7" si="10">T6/U6</f>
        <v>6.0581706747822501</v>
      </c>
    </row>
    <row r="7" spans="2:22" ht="15.75" thickBot="1" x14ac:dyDescent="0.3">
      <c r="B7" s="21" t="s">
        <v>29</v>
      </c>
      <c r="C7" s="36">
        <f>1/F4</f>
        <v>0.33333333333333331</v>
      </c>
      <c r="D7" s="36">
        <f>1/F5</f>
        <v>0.33333333333333331</v>
      </c>
      <c r="E7" s="33">
        <f>1/F6</f>
        <v>3</v>
      </c>
      <c r="F7" s="34">
        <v>1</v>
      </c>
      <c r="G7" s="35">
        <f>IF('Prioridades RNF'!E13="A",'Prioridades RNF'!F13,1/'Prioridades RNF'!F13)</f>
        <v>0.14285714285714285</v>
      </c>
      <c r="H7" s="31">
        <f>C7/C9</f>
        <v>3.90625E-2</v>
      </c>
      <c r="I7" s="31">
        <f t="shared" si="5"/>
        <v>6.6985645933014343E-2</v>
      </c>
      <c r="J7" s="31">
        <f t="shared" si="6"/>
        <v>0.16666666666666666</v>
      </c>
      <c r="K7" s="31">
        <f t="shared" si="7"/>
        <v>6.9767441860465115E-2</v>
      </c>
      <c r="L7" s="31">
        <f t="shared" si="8"/>
        <v>6.5645514223194756E-2</v>
      </c>
      <c r="M7" s="32">
        <f>AVERAGE(H7:L7)</f>
        <v>8.1625553736668174E-2</v>
      </c>
      <c r="O7" s="44">
        <f t="shared" si="0"/>
        <v>0.79664979217116738</v>
      </c>
      <c r="P7" s="44">
        <f t="shared" si="1"/>
        <v>0.71201761127406904</v>
      </c>
      <c r="Q7" s="44">
        <f t="shared" si="2"/>
        <v>0.14428652130460698</v>
      </c>
      <c r="R7" s="45">
        <f t="shared" si="3"/>
        <v>0.57137887615667726</v>
      </c>
      <c r="S7" s="44">
        <f t="shared" si="4"/>
        <v>0.44956202341877188</v>
      </c>
      <c r="T7" s="46">
        <f>SUM(O7:S7)</f>
        <v>2.6738948243252927</v>
      </c>
      <c r="U7" s="42">
        <f t="shared" si="9"/>
        <v>0.44956202341877188</v>
      </c>
      <c r="V7" s="42">
        <f t="shared" si="10"/>
        <v>5.9477773589308072</v>
      </c>
    </row>
    <row r="8" spans="2:22" ht="15.75" thickBot="1" x14ac:dyDescent="0.3">
      <c r="B8" s="21" t="s">
        <v>30</v>
      </c>
      <c r="C8" s="36">
        <f>1/G4</f>
        <v>5</v>
      </c>
      <c r="D8" s="36">
        <f>1/G5</f>
        <v>3</v>
      </c>
      <c r="E8" s="36">
        <f>1/G6</f>
        <v>2</v>
      </c>
      <c r="F8" s="33">
        <f>1/G7</f>
        <v>7</v>
      </c>
      <c r="G8" s="29">
        <v>1</v>
      </c>
      <c r="H8" s="31">
        <f>C8/C9</f>
        <v>0.5859375</v>
      </c>
      <c r="I8" s="31">
        <f t="shared" si="5"/>
        <v>0.60287081339712922</v>
      </c>
      <c r="J8" s="31">
        <f t="shared" si="6"/>
        <v>0.1111111111111111</v>
      </c>
      <c r="K8" s="31">
        <f t="shared" si="7"/>
        <v>0.48837209302325585</v>
      </c>
      <c r="L8" s="31">
        <f t="shared" si="8"/>
        <v>0.45951859956236329</v>
      </c>
      <c r="M8" s="32">
        <f>AVERAGE(H8:L8)</f>
        <v>0.44956202341877188</v>
      </c>
      <c r="R8"/>
      <c r="S8" s="1"/>
      <c r="T8" s="1"/>
      <c r="U8" s="47" t="s">
        <v>41</v>
      </c>
      <c r="V8" s="47">
        <f>SUM(V3:V7)</f>
        <v>29.654079121956968</v>
      </c>
    </row>
    <row r="9" spans="2:22" ht="15.75" thickBot="1" x14ac:dyDescent="0.3">
      <c r="B9" s="49" t="s">
        <v>33</v>
      </c>
      <c r="C9" s="38">
        <f>SUM(C4:C8)</f>
        <v>8.5333333333333332</v>
      </c>
      <c r="D9" s="38">
        <f>SUM(D4:D8)</f>
        <v>4.9761904761904763</v>
      </c>
      <c r="E9" s="38">
        <f>SUM(E4:E8)</f>
        <v>18</v>
      </c>
      <c r="F9" s="38">
        <f>SUM(F4:F8)</f>
        <v>14.333333333333332</v>
      </c>
      <c r="G9" s="38">
        <f>SUM(G4:G8)</f>
        <v>2.176190476190476</v>
      </c>
      <c r="H9" s="1"/>
      <c r="I9" s="1"/>
      <c r="J9" s="1"/>
      <c r="K9" s="1"/>
      <c r="L9" s="1"/>
      <c r="M9" s="4"/>
      <c r="U9" s="48" t="s">
        <v>42</v>
      </c>
      <c r="V9" s="19">
        <f>V8/5</f>
        <v>5.9308158243913933</v>
      </c>
    </row>
    <row r="11" spans="2:22" x14ac:dyDescent="0.25">
      <c r="B11" s="205" t="str">
        <f>IF(V13&lt;0.1,"CRITERIOS CONSISTENTES","CRITERIOS INCONSISTENTES")</f>
        <v>CRITERIOS INCONSISTENTES</v>
      </c>
      <c r="C11" s="205"/>
      <c r="D11" s="27"/>
      <c r="E11" s="27"/>
      <c r="F11" s="27"/>
      <c r="G11" s="27"/>
      <c r="H11" s="27"/>
      <c r="I11" s="27"/>
      <c r="J11" s="27"/>
      <c r="K11" s="27"/>
      <c r="L11" s="27"/>
      <c r="M11" s="27"/>
      <c r="U11" s="20" t="s">
        <v>43</v>
      </c>
      <c r="V11" s="19">
        <f>(V9-5)/(5-1)</f>
        <v>0.23270395609784833</v>
      </c>
    </row>
    <row r="13" spans="2:22" x14ac:dyDescent="0.25">
      <c r="U13" s="20" t="s">
        <v>44</v>
      </c>
      <c r="V13" s="19">
        <f>V11/1.12</f>
        <v>0.20777138937307885</v>
      </c>
    </row>
    <row r="23" spans="2:17" x14ac:dyDescent="0.25">
      <c r="I23" s="78"/>
    </row>
    <row r="28" spans="2:17" ht="15.75" thickBot="1" x14ac:dyDescent="0.3"/>
    <row r="29" spans="2:17" ht="29.25" customHeight="1" thickBot="1" x14ac:dyDescent="0.3">
      <c r="B29" s="213" t="s">
        <v>50</v>
      </c>
      <c r="C29" s="214"/>
      <c r="D29" s="214"/>
      <c r="E29" s="214"/>
      <c r="F29" s="214"/>
      <c r="G29" s="214"/>
      <c r="H29" s="215"/>
      <c r="L29" s="28"/>
      <c r="M29" s="28"/>
      <c r="N29" s="28"/>
    </row>
    <row r="30" spans="2:17" ht="60.75" thickBot="1" x14ac:dyDescent="0.3">
      <c r="B30" s="8"/>
      <c r="C30" s="56" t="s">
        <v>48</v>
      </c>
      <c r="D30" s="57" t="s">
        <v>70</v>
      </c>
      <c r="E30" s="212" t="s">
        <v>35</v>
      </c>
      <c r="F30" s="212"/>
      <c r="G30" s="58" t="s">
        <v>51</v>
      </c>
      <c r="H30" s="56" t="s">
        <v>52</v>
      </c>
      <c r="M30"/>
      <c r="P30"/>
      <c r="Q30"/>
    </row>
    <row r="31" spans="2:17" ht="30.75" thickBot="1" x14ac:dyDescent="0.3">
      <c r="B31" s="54" t="s">
        <v>48</v>
      </c>
      <c r="C31" s="34">
        <v>1</v>
      </c>
      <c r="D31" s="35">
        <f>IF('Prioridades RNF'!E35="A",'Prioridades RNF'!F35,1/'Prioridades RNF'!F35)</f>
        <v>0.14285714285714285</v>
      </c>
      <c r="E31" s="88">
        <f>C31/C$33</f>
        <v>0.125</v>
      </c>
      <c r="F31" s="31">
        <f>D31/D$33</f>
        <v>0.125</v>
      </c>
      <c r="G31" s="89">
        <f>AVERAGE(E31:F31)</f>
        <v>0.125</v>
      </c>
      <c r="H31" s="89">
        <f>G31*M$4</f>
        <v>1.9916244804279185E-2</v>
      </c>
      <c r="M31"/>
      <c r="P31"/>
      <c r="Q31"/>
    </row>
    <row r="32" spans="2:17" ht="45.75" thickBot="1" x14ac:dyDescent="0.3">
      <c r="B32" s="24" t="s">
        <v>70</v>
      </c>
      <c r="C32" s="33">
        <f>1/D31</f>
        <v>7</v>
      </c>
      <c r="D32" s="34">
        <v>1</v>
      </c>
      <c r="E32" s="88">
        <f>C32/C$33</f>
        <v>0.875</v>
      </c>
      <c r="F32" s="31">
        <f>D32/D$33</f>
        <v>0.875</v>
      </c>
      <c r="G32" s="89">
        <f>AVERAGE(E32:F32)</f>
        <v>0.875</v>
      </c>
      <c r="H32" s="89">
        <f>G32*M$4</f>
        <v>0.13941371362995431</v>
      </c>
      <c r="M32"/>
      <c r="P32"/>
      <c r="Q32"/>
    </row>
    <row r="33" spans="2:17" ht="15.75" thickBot="1" x14ac:dyDescent="0.3">
      <c r="B33" s="6" t="s">
        <v>33</v>
      </c>
      <c r="C33" s="53">
        <f>SUM(C31:C32)</f>
        <v>8</v>
      </c>
      <c r="D33" s="53">
        <f>SUM(D31:D32)</f>
        <v>1.1428571428571428</v>
      </c>
      <c r="M33"/>
      <c r="P33"/>
      <c r="Q33"/>
    </row>
    <row r="35" spans="2:17" x14ac:dyDescent="0.25">
      <c r="P35" s="48"/>
    </row>
    <row r="36" spans="2:17" x14ac:dyDescent="0.25">
      <c r="P36" s="20"/>
    </row>
    <row r="37" spans="2:17" x14ac:dyDescent="0.25">
      <c r="P37" s="20"/>
    </row>
    <row r="38" spans="2:17" x14ac:dyDescent="0.25">
      <c r="P38" s="20"/>
    </row>
    <row r="50" spans="2:17" x14ac:dyDescent="0.25">
      <c r="J50" s="91"/>
    </row>
    <row r="51" spans="2:17" ht="15.75" thickBot="1" x14ac:dyDescent="0.3"/>
    <row r="52" spans="2:17" ht="24" customHeight="1" thickBot="1" x14ac:dyDescent="0.3">
      <c r="B52" s="216" t="s">
        <v>55</v>
      </c>
      <c r="C52" s="217"/>
      <c r="D52" s="217"/>
      <c r="E52" s="217"/>
      <c r="F52" s="217"/>
      <c r="G52" s="217"/>
      <c r="H52" s="218"/>
      <c r="M52" s="59"/>
      <c r="N52" s="72"/>
    </row>
    <row r="53" spans="2:17" ht="60.75" thickBot="1" x14ac:dyDescent="0.3">
      <c r="B53" s="15"/>
      <c r="C53" s="56" t="s">
        <v>72</v>
      </c>
      <c r="D53" s="57" t="s">
        <v>54</v>
      </c>
      <c r="E53" s="206" t="s">
        <v>35</v>
      </c>
      <c r="F53" s="207"/>
      <c r="G53" s="71" t="s">
        <v>51</v>
      </c>
      <c r="H53" s="56" t="s">
        <v>52</v>
      </c>
      <c r="M53"/>
      <c r="P53"/>
      <c r="Q53"/>
    </row>
    <row r="54" spans="2:17" ht="30.75" thickBot="1" x14ac:dyDescent="0.3">
      <c r="B54" s="54" t="s">
        <v>71</v>
      </c>
      <c r="C54" s="29">
        <v>1</v>
      </c>
      <c r="D54" s="30">
        <f>IF('Prioridades RNF'!E59="A",'Prioridades RNF'!F59,1/'Prioridades RNF'!F59)</f>
        <v>2</v>
      </c>
      <c r="E54" s="31">
        <f>C54/C$56</f>
        <v>0.66666666666666663</v>
      </c>
      <c r="F54" s="31">
        <f>D54/D$56</f>
        <v>0.66666666666666663</v>
      </c>
      <c r="G54" s="92">
        <f>AVERAGE(E54:F54)</f>
        <v>0.66666666666666663</v>
      </c>
      <c r="H54" s="92">
        <f>G54*M$5</f>
        <v>0.158226135838682</v>
      </c>
      <c r="M54"/>
      <c r="P54"/>
      <c r="Q54"/>
    </row>
    <row r="55" spans="2:17" ht="15.75" thickBot="1" x14ac:dyDescent="0.3">
      <c r="B55" s="24" t="s">
        <v>54</v>
      </c>
      <c r="C55" s="33">
        <f>1/D54</f>
        <v>0.5</v>
      </c>
      <c r="D55" s="67">
        <v>1</v>
      </c>
      <c r="E55" s="31">
        <f>C55/C$56</f>
        <v>0.33333333333333331</v>
      </c>
      <c r="F55" s="31">
        <f>D55/D$56</f>
        <v>0.33333333333333331</v>
      </c>
      <c r="G55" s="92">
        <f>AVERAGE(E55:F55)</f>
        <v>0.33333333333333331</v>
      </c>
      <c r="H55" s="92">
        <f>G55*M$5</f>
        <v>7.9113067919341001E-2</v>
      </c>
      <c r="M55"/>
      <c r="P55"/>
      <c r="Q55"/>
    </row>
    <row r="56" spans="2:17" ht="15.75" thickBot="1" x14ac:dyDescent="0.3">
      <c r="B56" s="69" t="s">
        <v>33</v>
      </c>
      <c r="C56" s="90">
        <f>SUM(C54:C55)</f>
        <v>1.5</v>
      </c>
      <c r="D56" s="53">
        <f>SUM(D54:D55)</f>
        <v>3</v>
      </c>
      <c r="M56"/>
      <c r="P56"/>
      <c r="Q56"/>
    </row>
    <row r="57" spans="2:17" x14ac:dyDescent="0.25">
      <c r="B57"/>
    </row>
    <row r="58" spans="2:17" x14ac:dyDescent="0.25">
      <c r="P58" s="48"/>
    </row>
    <row r="59" spans="2:17" x14ac:dyDescent="0.25">
      <c r="P59" s="20"/>
    </row>
    <row r="60" spans="2:17" x14ac:dyDescent="0.25">
      <c r="P60" s="20"/>
    </row>
    <row r="74" spans="2:20" ht="15.75" thickBot="1" x14ac:dyDescent="0.3"/>
    <row r="75" spans="2:20" ht="15.75" thickBot="1" x14ac:dyDescent="0.3">
      <c r="B75" s="173" t="s">
        <v>61</v>
      </c>
      <c r="C75" s="173"/>
      <c r="D75" s="173"/>
      <c r="E75" s="173"/>
      <c r="F75" s="173"/>
      <c r="G75" s="173"/>
      <c r="H75" s="173"/>
      <c r="I75" s="173"/>
      <c r="J75" s="173"/>
      <c r="K75" s="173"/>
      <c r="L75" s="173"/>
    </row>
    <row r="76" spans="2:20" ht="60.75" thickBot="1" x14ac:dyDescent="0.3">
      <c r="B76" s="39"/>
      <c r="C76" s="25" t="s">
        <v>57</v>
      </c>
      <c r="D76" s="24" t="s">
        <v>58</v>
      </c>
      <c r="E76" s="39" t="s">
        <v>59</v>
      </c>
      <c r="F76" s="24" t="s">
        <v>60</v>
      </c>
      <c r="G76" s="203" t="s">
        <v>35</v>
      </c>
      <c r="H76" s="203"/>
      <c r="I76" s="203"/>
      <c r="J76" s="203"/>
      <c r="K76" s="80" t="s">
        <v>51</v>
      </c>
      <c r="L76" s="24" t="s">
        <v>52</v>
      </c>
      <c r="N76" s="211" t="s">
        <v>37</v>
      </c>
      <c r="O76" s="211"/>
      <c r="P76" s="211"/>
      <c r="Q76" s="211"/>
      <c r="R76" s="60" t="s">
        <v>38</v>
      </c>
      <c r="S76" s="43" t="s">
        <v>39</v>
      </c>
      <c r="T76" s="43" t="s">
        <v>40</v>
      </c>
    </row>
    <row r="77" spans="2:20" ht="15.75" thickBot="1" x14ac:dyDescent="0.3">
      <c r="B77" s="39" t="s">
        <v>57</v>
      </c>
      <c r="C77" s="82">
        <v>1</v>
      </c>
      <c r="D77" s="30">
        <f>IF('Prioridades RNF'!E83="A",'Prioridades RNF'!F83,1/'Prioridades RNF'!F83)</f>
        <v>5</v>
      </c>
      <c r="E77" s="12">
        <f>IF('Prioridades RNF'!E84="A",'Prioridades RNF'!F84,1/'Prioridades RNF'!F84)</f>
        <v>0.1111111111111111</v>
      </c>
      <c r="F77" s="12">
        <f>IF('Prioridades RNF'!E85="A",'Prioridades RNF'!F85,1/'Prioridades RNF'!F85)</f>
        <v>0.1111111111111111</v>
      </c>
      <c r="G77" s="31">
        <f>C77/C$81</f>
        <v>5.2083333333333336E-2</v>
      </c>
      <c r="H77" s="31">
        <f>D77/D$81</f>
        <v>0.20833333333333334</v>
      </c>
      <c r="I77" s="31">
        <f>E77/E$81</f>
        <v>1.0869565217391304E-2</v>
      </c>
      <c r="J77" s="31">
        <f>F77/F$81</f>
        <v>8.3333333333333329E-2</v>
      </c>
      <c r="K77" s="52">
        <f>AVERAGE(G77:J77)</f>
        <v>8.8654891304347824E-2</v>
      </c>
      <c r="L77" s="52">
        <f>K77*M$6</f>
        <v>6.3958529314711993E-3</v>
      </c>
      <c r="N77" s="40">
        <f>C77*K$77</f>
        <v>8.8654891304347824E-2</v>
      </c>
      <c r="O77" s="40">
        <f>D77*K$78</f>
        <v>0.18285778985507248</v>
      </c>
      <c r="P77" s="40">
        <f>E77*K$79</f>
        <v>2.8469706119162635E-2</v>
      </c>
      <c r="Q77" s="40">
        <f>F77*K$80</f>
        <v>6.8727355072463775E-2</v>
      </c>
      <c r="R77" s="61">
        <f>SUM(N77:Q77)</f>
        <v>0.3687097423510467</v>
      </c>
      <c r="S77" s="61">
        <f>K77</f>
        <v>8.8654891304347824E-2</v>
      </c>
      <c r="T77" s="43">
        <f>R77/S77</f>
        <v>4.1589328792393925</v>
      </c>
    </row>
    <row r="78" spans="2:20" ht="30.75" thickBot="1" x14ac:dyDescent="0.3">
      <c r="B78" s="24" t="s">
        <v>58</v>
      </c>
      <c r="C78" s="55">
        <f>1/D77</f>
        <v>0.2</v>
      </c>
      <c r="D78" s="29">
        <v>1</v>
      </c>
      <c r="E78" s="30">
        <f>IF('Prioridades RNF'!E86="A",'Prioridades RNF'!F86,1/'Prioridades RNF'!F86)</f>
        <v>0.1111111111111111</v>
      </c>
      <c r="F78" s="12">
        <f>IF('Prioridades RNF'!E87="A",'Prioridades RNF'!F87,1/'Prioridades RNF'!F87)</f>
        <v>0.1111111111111111</v>
      </c>
      <c r="G78" s="31">
        <f t="shared" ref="G78:G80" si="11">C78/C$81</f>
        <v>1.0416666666666668E-2</v>
      </c>
      <c r="H78" s="31">
        <f t="shared" ref="H78:H80" si="12">D78/D$81</f>
        <v>4.1666666666666664E-2</v>
      </c>
      <c r="I78" s="31">
        <f t="shared" ref="I78:I80" si="13">E78/E$81</f>
        <v>1.0869565217391304E-2</v>
      </c>
      <c r="J78" s="31">
        <f t="shared" ref="J78:J80" si="14">F78/F$81</f>
        <v>8.3333333333333329E-2</v>
      </c>
      <c r="K78" s="52">
        <f>AVERAGE(G78:J78)</f>
        <v>3.6571557971014496E-2</v>
      </c>
      <c r="L78" s="52">
        <f t="shared" ref="L78:L80" si="15">K78*M$6</f>
        <v>2.6383914391637261E-3</v>
      </c>
      <c r="N78" s="40">
        <f t="shared" ref="N78:N80" si="16">C78*K$77</f>
        <v>1.7730978260869567E-2</v>
      </c>
      <c r="O78" s="40">
        <f t="shared" ref="O78:O80" si="17">D78*K$78</f>
        <v>3.6571557971014496E-2</v>
      </c>
      <c r="P78" s="40">
        <f t="shared" ref="P78:P80" si="18">E78*K$79</f>
        <v>2.8469706119162635E-2</v>
      </c>
      <c r="Q78" s="40">
        <f t="shared" ref="Q78:Q80" si="19">F78*K$80</f>
        <v>6.8727355072463775E-2</v>
      </c>
      <c r="R78" s="61">
        <f>SUM(N78:Q78)</f>
        <v>0.15149959742351049</v>
      </c>
      <c r="S78" s="61">
        <f t="shared" ref="S78:S80" si="20">K78</f>
        <v>3.6571557971014496E-2</v>
      </c>
      <c r="T78" s="43">
        <f t="shared" ref="T78:T80" si="21">R78/S78</f>
        <v>4.1425524595803234</v>
      </c>
    </row>
    <row r="79" spans="2:20" ht="15.75" thickBot="1" x14ac:dyDescent="0.3">
      <c r="B79" s="39" t="s">
        <v>59</v>
      </c>
      <c r="C79" s="36">
        <f>1/E77</f>
        <v>9</v>
      </c>
      <c r="D79" s="55">
        <f>1/E78</f>
        <v>9</v>
      </c>
      <c r="E79" s="34">
        <v>1</v>
      </c>
      <c r="F79" s="35">
        <f>IF('Prioridades RNF'!E88="A",'Prioridades RNF'!F88,1/'Prioridades RNF'!F88)</f>
        <v>0.1111111111111111</v>
      </c>
      <c r="G79" s="31">
        <f t="shared" si="11"/>
        <v>0.46875</v>
      </c>
      <c r="H79" s="31">
        <f t="shared" si="12"/>
        <v>0.375</v>
      </c>
      <c r="I79" s="31">
        <f t="shared" si="13"/>
        <v>9.7826086956521743E-2</v>
      </c>
      <c r="J79" s="31">
        <f t="shared" si="14"/>
        <v>8.3333333333333329E-2</v>
      </c>
      <c r="K79" s="52">
        <f>AVERAGE(G79:J79)</f>
        <v>0.25622735507246375</v>
      </c>
      <c r="L79" s="52">
        <f t="shared" si="15"/>
        <v>1.848507686324307E-2</v>
      </c>
      <c r="N79" s="40">
        <f t="shared" si="16"/>
        <v>0.79789402173913038</v>
      </c>
      <c r="O79" s="40">
        <f t="shared" si="17"/>
        <v>0.32914402173913049</v>
      </c>
      <c r="P79" s="40">
        <f t="shared" si="18"/>
        <v>0.25622735507246375</v>
      </c>
      <c r="Q79" s="40">
        <f t="shared" si="19"/>
        <v>6.8727355072463775E-2</v>
      </c>
      <c r="R79" s="61">
        <f>SUM(N79:Q79)</f>
        <v>1.4519927536231885</v>
      </c>
      <c r="S79" s="61">
        <f t="shared" si="20"/>
        <v>0.25622735507246375</v>
      </c>
      <c r="T79" s="43">
        <f t="shared" si="21"/>
        <v>5.6668139637649144</v>
      </c>
    </row>
    <row r="80" spans="2:20" ht="30.75" thickBot="1" x14ac:dyDescent="0.3">
      <c r="B80" s="24" t="s">
        <v>60</v>
      </c>
      <c r="C80" s="36">
        <f>1/F77</f>
        <v>9</v>
      </c>
      <c r="D80" s="36">
        <f>1/F78</f>
        <v>9</v>
      </c>
      <c r="E80" s="55">
        <f>1/F79</f>
        <v>9</v>
      </c>
      <c r="F80" s="83">
        <v>1</v>
      </c>
      <c r="G80" s="31">
        <f t="shared" si="11"/>
        <v>0.46875</v>
      </c>
      <c r="H80" s="31">
        <f t="shared" si="12"/>
        <v>0.375</v>
      </c>
      <c r="I80" s="31">
        <f t="shared" si="13"/>
        <v>0.88043478260869568</v>
      </c>
      <c r="J80" s="31">
        <f t="shared" si="14"/>
        <v>0.75</v>
      </c>
      <c r="K80" s="52">
        <f>AVERAGE(G80:J80)</f>
        <v>0.61854619565217395</v>
      </c>
      <c r="L80" s="52">
        <f t="shared" si="15"/>
        <v>4.4623939418425497E-2</v>
      </c>
      <c r="N80" s="40">
        <f t="shared" si="16"/>
        <v>0.79789402173913038</v>
      </c>
      <c r="O80" s="40">
        <f t="shared" si="17"/>
        <v>0.32914402173913049</v>
      </c>
      <c r="P80" s="40">
        <f t="shared" si="18"/>
        <v>2.3060461956521738</v>
      </c>
      <c r="Q80" s="40">
        <f t="shared" si="19"/>
        <v>0.61854619565217395</v>
      </c>
      <c r="R80" s="61">
        <f>SUM(N80:Q80)</f>
        <v>4.0516304347826084</v>
      </c>
      <c r="S80" s="61">
        <f t="shared" si="20"/>
        <v>0.61854619565217395</v>
      </c>
      <c r="T80" s="43">
        <f t="shared" si="21"/>
        <v>6.5502471169686975</v>
      </c>
    </row>
    <row r="81" spans="2:20" ht="15.75" thickBot="1" x14ac:dyDescent="0.3">
      <c r="B81" s="6" t="s">
        <v>33</v>
      </c>
      <c r="C81" s="53">
        <f>SUM(C77:C80)</f>
        <v>19.2</v>
      </c>
      <c r="D81" s="53">
        <f>SUM(D77:D80)</f>
        <v>24</v>
      </c>
      <c r="E81" s="53">
        <f>SUM(E77:E80)</f>
        <v>10.222222222222221</v>
      </c>
      <c r="F81" s="38">
        <f>SUM(F77:F80)</f>
        <v>1.3333333333333333</v>
      </c>
      <c r="H81" s="84" t="str">
        <f>IF(T84&lt;0.1,"CRITERIOS CONSISTENTES","CRITERIOS INCONSISTENTES")</f>
        <v>CRITERIOS INCONSISTENTES</v>
      </c>
      <c r="S81" s="5" t="s">
        <v>41</v>
      </c>
      <c r="T81" s="47">
        <f>SUM(T77:T80)</f>
        <v>20.518546419553328</v>
      </c>
    </row>
    <row r="82" spans="2:20" x14ac:dyDescent="0.25">
      <c r="S82" s="48" t="s">
        <v>42</v>
      </c>
      <c r="T82" s="47">
        <f>T81/4</f>
        <v>5.129636604888332</v>
      </c>
    </row>
    <row r="83" spans="2:20" x14ac:dyDescent="0.25">
      <c r="S83" s="20" t="s">
        <v>43</v>
      </c>
      <c r="T83" s="42">
        <f>(T82-4)/(4-1)</f>
        <v>0.37654553496277732</v>
      </c>
    </row>
    <row r="84" spans="2:20" x14ac:dyDescent="0.25">
      <c r="S84" s="20" t="s">
        <v>44</v>
      </c>
      <c r="T84" s="42">
        <f>T83/0.9</f>
        <v>0.41838392773641925</v>
      </c>
    </row>
    <row r="98" spans="2:17" ht="15.75" thickBot="1" x14ac:dyDescent="0.3"/>
    <row r="99" spans="2:17" ht="15.75" thickBot="1" x14ac:dyDescent="0.3">
      <c r="B99" s="208" t="s">
        <v>65</v>
      </c>
      <c r="C99" s="209"/>
      <c r="D99" s="209"/>
      <c r="E99" s="209"/>
      <c r="F99" s="209"/>
      <c r="G99" s="209"/>
      <c r="H99" s="210"/>
    </row>
    <row r="100" spans="2:17" ht="60.75" thickBot="1" x14ac:dyDescent="0.3">
      <c r="B100" s="70"/>
      <c r="C100" s="56" t="s">
        <v>64</v>
      </c>
      <c r="D100" s="57" t="s">
        <v>63</v>
      </c>
      <c r="E100" s="206" t="s">
        <v>35</v>
      </c>
      <c r="F100" s="219"/>
      <c r="G100" s="80" t="s">
        <v>51</v>
      </c>
      <c r="H100" s="24" t="s">
        <v>52</v>
      </c>
      <c r="L100" s="22"/>
      <c r="N100" s="22"/>
      <c r="O100" s="22"/>
      <c r="P100" s="22"/>
      <c r="Q100" s="22"/>
    </row>
    <row r="101" spans="2:17" ht="30.75" thickBot="1" x14ac:dyDescent="0.3">
      <c r="B101" s="24" t="s">
        <v>64</v>
      </c>
      <c r="C101" s="85">
        <v>1</v>
      </c>
      <c r="D101" s="35">
        <f>IF('Prioridades RNF'!E110="A",'Prioridades RNF'!F110,1/'Prioridades RNF'!F110)</f>
        <v>0.16666666666666666</v>
      </c>
      <c r="E101" s="12">
        <f>C101/C$103</f>
        <v>0.14285714285714285</v>
      </c>
      <c r="F101" s="31">
        <f>D101/D$103</f>
        <v>0.14285714285714285</v>
      </c>
      <c r="G101" s="86">
        <f>AVERAGE(E101:F101)</f>
        <v>0.14285714285714285</v>
      </c>
      <c r="H101" s="31">
        <f>G101*M$7</f>
        <v>1.1660793390952596E-2</v>
      </c>
      <c r="L101" s="22"/>
      <c r="N101" s="22"/>
      <c r="O101" s="22"/>
      <c r="P101" s="22"/>
      <c r="Q101" s="22"/>
    </row>
    <row r="102" spans="2:17" ht="30.75" thickBot="1" x14ac:dyDescent="0.3">
      <c r="B102" s="24" t="s">
        <v>63</v>
      </c>
      <c r="C102" s="33">
        <f>1/D101</f>
        <v>6</v>
      </c>
      <c r="D102" s="37">
        <v>1</v>
      </c>
      <c r="E102" s="12">
        <f>C102/C$103</f>
        <v>0.8571428571428571</v>
      </c>
      <c r="F102" s="31">
        <f>D102/D$103</f>
        <v>0.8571428571428571</v>
      </c>
      <c r="G102" s="86">
        <f>AVERAGE(E102:F102)</f>
        <v>0.8571428571428571</v>
      </c>
      <c r="H102" s="31">
        <f>G102*M$7</f>
        <v>6.9964760345715568E-2</v>
      </c>
      <c r="L102" s="22"/>
      <c r="N102" s="22"/>
      <c r="O102" s="22"/>
      <c r="P102" s="22"/>
      <c r="Q102" s="22"/>
    </row>
    <row r="103" spans="2:17" ht="15.75" thickBot="1" x14ac:dyDescent="0.3">
      <c r="B103" s="6" t="s">
        <v>33</v>
      </c>
      <c r="C103" s="36">
        <f>SUM(C101:C102)</f>
        <v>7</v>
      </c>
      <c r="D103" s="36">
        <f>SUM(D101:D102)</f>
        <v>1.1666666666666667</v>
      </c>
      <c r="E103" s="93"/>
      <c r="L103" s="22"/>
      <c r="N103" s="22"/>
      <c r="O103" s="22"/>
      <c r="P103" s="22"/>
      <c r="Q103" s="22"/>
    </row>
    <row r="104" spans="2:17" x14ac:dyDescent="0.25">
      <c r="B104"/>
      <c r="P104" s="5"/>
    </row>
    <row r="105" spans="2:17" x14ac:dyDescent="0.25">
      <c r="P105" s="48"/>
    </row>
    <row r="106" spans="2:17" x14ac:dyDescent="0.25">
      <c r="P106" s="20"/>
    </row>
    <row r="107" spans="2:17" x14ac:dyDescent="0.25">
      <c r="P107" s="20"/>
    </row>
    <row r="121" spans="2:17" ht="15.75" thickBot="1" x14ac:dyDescent="0.3"/>
    <row r="122" spans="2:17" ht="15.75" thickBot="1" x14ac:dyDescent="0.3">
      <c r="B122" s="208" t="s">
        <v>69</v>
      </c>
      <c r="C122" s="209"/>
      <c r="D122" s="209"/>
      <c r="E122" s="209"/>
      <c r="F122" s="209"/>
      <c r="G122" s="209"/>
      <c r="H122" s="210"/>
    </row>
    <row r="123" spans="2:17" ht="60.75" thickBot="1" x14ac:dyDescent="0.3">
      <c r="B123" s="39"/>
      <c r="C123" s="39" t="s">
        <v>67</v>
      </c>
      <c r="D123" s="39" t="s">
        <v>68</v>
      </c>
      <c r="E123" s="206" t="s">
        <v>35</v>
      </c>
      <c r="F123" s="207"/>
      <c r="G123" s="80" t="s">
        <v>51</v>
      </c>
      <c r="H123" s="24" t="s">
        <v>52</v>
      </c>
      <c r="L123" s="27"/>
      <c r="M123" s="27"/>
      <c r="N123" s="27"/>
      <c r="O123" s="27"/>
      <c r="P123" s="27"/>
      <c r="Q123" s="27"/>
    </row>
    <row r="124" spans="2:17" ht="15.75" thickBot="1" x14ac:dyDescent="0.3">
      <c r="B124" s="39" t="s">
        <v>67</v>
      </c>
      <c r="C124" s="85">
        <v>1</v>
      </c>
      <c r="D124" s="35">
        <f>IF('Prioridades RNF'!E134="A",'Prioridades RNF'!F134,1/'Prioridades RNF'!F134)</f>
        <v>0.1111111111111111</v>
      </c>
      <c r="E124" s="31">
        <f>C124/C$126</f>
        <v>0.1</v>
      </c>
      <c r="F124" s="31">
        <f>D124/D$126</f>
        <v>9.9999999999999992E-2</v>
      </c>
      <c r="G124" s="92">
        <f>AVERAGE(E124:F124)</f>
        <v>0.1</v>
      </c>
      <c r="H124" s="92">
        <f>G124*M$8</f>
        <v>4.4956202341877194E-2</v>
      </c>
      <c r="L124" s="27"/>
      <c r="M124" s="27"/>
      <c r="N124" s="27"/>
      <c r="O124" s="27"/>
      <c r="P124" s="27"/>
      <c r="Q124" s="27"/>
    </row>
    <row r="125" spans="2:17" ht="15.75" thickBot="1" x14ac:dyDescent="0.3">
      <c r="B125" s="39" t="s">
        <v>68</v>
      </c>
      <c r="C125" s="33">
        <f>1/D124</f>
        <v>9</v>
      </c>
      <c r="D125" s="66">
        <v>1</v>
      </c>
      <c r="E125" s="31">
        <f>C125/C$126</f>
        <v>0.9</v>
      </c>
      <c r="F125" s="31">
        <f>D125/D$126</f>
        <v>0.89999999999999991</v>
      </c>
      <c r="G125" s="92">
        <f>AVERAGE(E125:F125)</f>
        <v>0.89999999999999991</v>
      </c>
      <c r="H125" s="92">
        <f>G125*M$8</f>
        <v>0.40460582107689463</v>
      </c>
      <c r="L125" s="27"/>
      <c r="M125" s="27"/>
      <c r="N125" s="27"/>
      <c r="O125" s="27"/>
      <c r="P125" s="27"/>
      <c r="Q125" s="27"/>
    </row>
    <row r="126" spans="2:17" ht="15.75" thickBot="1" x14ac:dyDescent="0.3">
      <c r="B126" s="6" t="s">
        <v>33</v>
      </c>
      <c r="C126" s="36">
        <f>SUM(C124:C125)</f>
        <v>10</v>
      </c>
      <c r="D126" s="81">
        <f>SUM(D124:D125)</f>
        <v>1.1111111111111112</v>
      </c>
      <c r="L126" s="27"/>
      <c r="M126" s="27"/>
      <c r="N126" s="27"/>
      <c r="O126" s="27"/>
      <c r="P126" s="27"/>
      <c r="Q126" s="27"/>
    </row>
    <row r="127" spans="2:17" x14ac:dyDescent="0.25">
      <c r="B127"/>
      <c r="P127" s="5"/>
    </row>
    <row r="128" spans="2:17" x14ac:dyDescent="0.25">
      <c r="P128" s="48"/>
    </row>
    <row r="129" spans="16:16" x14ac:dyDescent="0.25">
      <c r="P129" s="20"/>
    </row>
    <row r="130" spans="16:16" x14ac:dyDescent="0.25">
      <c r="P130" s="20"/>
    </row>
  </sheetData>
  <sheetProtection algorithmName="SHA-512" hashValue="qjFqtPgoA4s4oP8otitHDrQHBVjvog+Lswvxl8bbAsIX/kmgqJv7LMhSYb7f4v465ErDzsMpdhkuE+f7tSoTxA==" saltValue="o7x8SztX5ed4dR1cAXFk5A==" spinCount="100000" sheet="1" objects="1" scenarios="1"/>
  <mergeCells count="15">
    <mergeCell ref="H3:L3"/>
    <mergeCell ref="B2:M2"/>
    <mergeCell ref="O2:S2"/>
    <mergeCell ref="B11:C11"/>
    <mergeCell ref="E123:F123"/>
    <mergeCell ref="B122:H122"/>
    <mergeCell ref="G76:J76"/>
    <mergeCell ref="B75:L75"/>
    <mergeCell ref="N76:Q76"/>
    <mergeCell ref="B99:H99"/>
    <mergeCell ref="E30:F30"/>
    <mergeCell ref="B29:H29"/>
    <mergeCell ref="E53:F53"/>
    <mergeCell ref="B52:H52"/>
    <mergeCell ref="E100:F100"/>
  </mergeCells>
  <conditionalFormatting sqref="B11">
    <cfRule type="expression" dxfId="4" priority="6">
      <formula>$V$13&gt;0.1</formula>
    </cfRule>
  </conditionalFormatting>
  <conditionalFormatting sqref="G34">
    <cfRule type="expression" dxfId="3" priority="5">
      <formula>$Q$37&gt;0.1</formula>
    </cfRule>
  </conditionalFormatting>
  <conditionalFormatting sqref="H81">
    <cfRule type="expression" dxfId="2" priority="3">
      <formula>$T$84&gt;0.1</formula>
    </cfRule>
  </conditionalFormatting>
  <conditionalFormatting sqref="G104">
    <cfRule type="expression" dxfId="1" priority="2">
      <formula>$Q$107&gt;0.1</formula>
    </cfRule>
  </conditionalFormatting>
  <conditionalFormatting sqref="G127">
    <cfRule type="expression" dxfId="0" priority="1">
      <formula>$Q$130&gt;0.1</formula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8B7C5-3803-421C-8947-E560732F4EA2}">
  <dimension ref="B3:E11"/>
  <sheetViews>
    <sheetView workbookViewId="0">
      <selection activeCell="F14" sqref="F14"/>
    </sheetView>
  </sheetViews>
  <sheetFormatPr baseColWidth="10" defaultRowHeight="15" x14ac:dyDescent="0.25"/>
  <sheetData>
    <row r="3" spans="2:5" x14ac:dyDescent="0.25">
      <c r="B3">
        <v>2</v>
      </c>
      <c r="D3" t="s">
        <v>31</v>
      </c>
      <c r="E3">
        <v>1</v>
      </c>
    </row>
    <row r="4" spans="2:5" x14ac:dyDescent="0.25">
      <c r="B4">
        <v>3</v>
      </c>
      <c r="D4" t="s">
        <v>32</v>
      </c>
      <c r="E4">
        <v>2</v>
      </c>
    </row>
    <row r="5" spans="2:5" x14ac:dyDescent="0.25">
      <c r="B5">
        <v>4</v>
      </c>
      <c r="E5">
        <v>3</v>
      </c>
    </row>
    <row r="6" spans="2:5" x14ac:dyDescent="0.25">
      <c r="B6">
        <v>5</v>
      </c>
      <c r="E6">
        <v>4</v>
      </c>
    </row>
    <row r="7" spans="2:5" x14ac:dyDescent="0.25">
      <c r="E7">
        <v>5</v>
      </c>
    </row>
    <row r="8" spans="2:5" x14ac:dyDescent="0.25">
      <c r="E8">
        <v>6</v>
      </c>
    </row>
    <row r="9" spans="2:5" x14ac:dyDescent="0.25">
      <c r="E9">
        <v>7</v>
      </c>
    </row>
    <row r="10" spans="2:5" x14ac:dyDescent="0.25">
      <c r="E10">
        <v>8</v>
      </c>
    </row>
    <row r="11" spans="2:5" x14ac:dyDescent="0.25">
      <c r="E11">
        <v>9</v>
      </c>
    </row>
  </sheetData>
  <sheetProtection algorithmName="SHA-512" hashValue="juxEUBwNUZYjN8Qdo3LopIk5JuZW8slwG3Iq8rierk3+e6ifXTjxDKFk/Z2UPW0900D5tFnv14a7WVJliG3zQg==" saltValue="qUZpAZN7uPXkHE9MwKxX4A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Prioridades RNF</vt:lpstr>
      <vt:lpstr>Evaluar alternativas</vt:lpstr>
      <vt:lpstr>Matrices alternativas</vt:lpstr>
      <vt:lpstr>Matrices RNF</vt:lpstr>
      <vt:lpstr>temp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Lili</dc:creator>
  <cp:lastModifiedBy>Lili</cp:lastModifiedBy>
  <dcterms:created xsi:type="dcterms:W3CDTF">2020-06-17T03:01:39Z</dcterms:created>
  <dcterms:modified xsi:type="dcterms:W3CDTF">2020-06-21T17:20:43Z</dcterms:modified>
</cp:coreProperties>
</file>